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ystonhillpc-my.sharepoint.com/personal/clerk_baystonhillparishcouncil_org_uk/Documents/Backing Up Folder/Agendas/Full Council/Full Council Agenda 2025-2026/Janaury Precept meeting/"/>
    </mc:Choice>
  </mc:AlternateContent>
  <xr:revisionPtr revIDLastSave="0" documentId="8_{AC3301EF-7828-4026-8FDE-57255EDDFB84}" xr6:coauthVersionLast="47" xr6:coauthVersionMax="47" xr10:uidLastSave="{00000000-0000-0000-0000-000000000000}"/>
  <bookViews>
    <workbookView xWindow="-108" yWindow="-108" windowWidth="23256" windowHeight="12456" xr2:uid="{D118684D-C069-4B24-A389-36DC124553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4" i="1" l="1"/>
  <c r="I174" i="1"/>
  <c r="L174" i="1" s="1"/>
  <c r="H174" i="1"/>
  <c r="G174" i="1"/>
  <c r="E174" i="1"/>
  <c r="E175" i="1" s="1"/>
  <c r="D174" i="1"/>
  <c r="C174" i="1"/>
  <c r="L173" i="1"/>
  <c r="N169" i="1"/>
  <c r="M169" i="1"/>
  <c r="K169" i="1"/>
  <c r="J169" i="1"/>
  <c r="I169" i="1"/>
  <c r="G169" i="1"/>
  <c r="E169" i="1"/>
  <c r="F169" i="1" s="1"/>
  <c r="D169" i="1"/>
  <c r="C169" i="1"/>
  <c r="L168" i="1"/>
  <c r="H168" i="1"/>
  <c r="F168" i="1"/>
  <c r="K167" i="1"/>
  <c r="H167" i="1"/>
  <c r="F167" i="1"/>
  <c r="K166" i="1"/>
  <c r="H166" i="1"/>
  <c r="F166" i="1"/>
  <c r="L165" i="1"/>
  <c r="L169" i="1" s="1"/>
  <c r="K165" i="1"/>
  <c r="H165" i="1"/>
  <c r="H169" i="1" s="1"/>
  <c r="F165" i="1"/>
  <c r="N160" i="1"/>
  <c r="M160" i="1"/>
  <c r="L160" i="1"/>
  <c r="J160" i="1"/>
  <c r="I160" i="1"/>
  <c r="H160" i="1"/>
  <c r="G160" i="1"/>
  <c r="E160" i="1"/>
  <c r="F160" i="1" s="1"/>
  <c r="D160" i="1"/>
  <c r="C160" i="1"/>
  <c r="F158" i="1"/>
  <c r="K157" i="1"/>
  <c r="F157" i="1"/>
  <c r="K155" i="1"/>
  <c r="F155" i="1"/>
  <c r="F154" i="1"/>
  <c r="K153" i="1"/>
  <c r="F153" i="1"/>
  <c r="F152" i="1"/>
  <c r="N148" i="1"/>
  <c r="M148" i="1"/>
  <c r="L148" i="1"/>
  <c r="J148" i="1"/>
  <c r="I148" i="1"/>
  <c r="H148" i="1"/>
  <c r="G148" i="1"/>
  <c r="E148" i="1"/>
  <c r="D148" i="1"/>
  <c r="C148" i="1"/>
  <c r="K147" i="1"/>
  <c r="F147" i="1"/>
  <c r="K146" i="1"/>
  <c r="F146" i="1"/>
  <c r="N142" i="1"/>
  <c r="M142" i="1"/>
  <c r="J142" i="1"/>
  <c r="K142" i="1" s="1"/>
  <c r="I142" i="1"/>
  <c r="G142" i="1"/>
  <c r="E142" i="1"/>
  <c r="D142" i="1"/>
  <c r="C142" i="1"/>
  <c r="L141" i="1"/>
  <c r="F141" i="1"/>
  <c r="L140" i="1"/>
  <c r="L142" i="1" s="1"/>
  <c r="K140" i="1"/>
  <c r="H140" i="1"/>
  <c r="H142" i="1" s="1"/>
  <c r="F140" i="1"/>
  <c r="K139" i="1"/>
  <c r="F139" i="1"/>
  <c r="N134" i="1"/>
  <c r="M134" i="1"/>
  <c r="L134" i="1"/>
  <c r="J134" i="1"/>
  <c r="I134" i="1"/>
  <c r="G134" i="1"/>
  <c r="E134" i="1"/>
  <c r="F134" i="1" s="1"/>
  <c r="D134" i="1"/>
  <c r="C134" i="1"/>
  <c r="K118" i="1"/>
  <c r="H118" i="1"/>
  <c r="F118" i="1"/>
  <c r="K117" i="1"/>
  <c r="F117" i="1"/>
  <c r="K115" i="1"/>
  <c r="F115" i="1"/>
  <c r="K114" i="1"/>
  <c r="F114" i="1"/>
  <c r="K112" i="1"/>
  <c r="F112" i="1"/>
  <c r="K111" i="1"/>
  <c r="F111" i="1"/>
  <c r="K110" i="1"/>
  <c r="H110" i="1"/>
  <c r="F110" i="1"/>
  <c r="K108" i="1"/>
  <c r="H108" i="1"/>
  <c r="F108" i="1"/>
  <c r="K107" i="1"/>
  <c r="H107" i="1"/>
  <c r="F107" i="1"/>
  <c r="S106" i="1"/>
  <c r="K106" i="1"/>
  <c r="H106" i="1"/>
  <c r="F106" i="1"/>
  <c r="K104" i="1"/>
  <c r="H104" i="1"/>
  <c r="F104" i="1"/>
  <c r="K103" i="1"/>
  <c r="H103" i="1"/>
  <c r="F103" i="1"/>
  <c r="K102" i="1"/>
  <c r="K101" i="1"/>
  <c r="H101" i="1"/>
  <c r="F101" i="1"/>
  <c r="K100" i="1"/>
  <c r="H100" i="1"/>
  <c r="F100" i="1"/>
  <c r="K99" i="1"/>
  <c r="F99" i="1"/>
  <c r="K94" i="1"/>
  <c r="H94" i="1"/>
  <c r="F94" i="1"/>
  <c r="K91" i="1"/>
  <c r="F91" i="1"/>
  <c r="K90" i="1"/>
  <c r="F90" i="1"/>
  <c r="K89" i="1"/>
  <c r="H89" i="1"/>
  <c r="F89" i="1"/>
  <c r="K88" i="1"/>
  <c r="F88" i="1"/>
  <c r="N82" i="1"/>
  <c r="M82" i="1"/>
  <c r="L82" i="1"/>
  <c r="J82" i="1"/>
  <c r="I82" i="1"/>
  <c r="H82" i="1"/>
  <c r="G82" i="1"/>
  <c r="E82" i="1"/>
  <c r="F82" i="1" s="1"/>
  <c r="D82" i="1"/>
  <c r="C82" i="1"/>
  <c r="K80" i="1"/>
  <c r="K79" i="1"/>
  <c r="F79" i="1"/>
  <c r="K78" i="1"/>
  <c r="F78" i="1"/>
  <c r="K77" i="1"/>
  <c r="F77" i="1"/>
  <c r="N73" i="1"/>
  <c r="M73" i="1"/>
  <c r="L73" i="1"/>
  <c r="J73" i="1"/>
  <c r="I73" i="1"/>
  <c r="H73" i="1"/>
  <c r="G73" i="1"/>
  <c r="E73" i="1"/>
  <c r="F73" i="1" s="1"/>
  <c r="D73" i="1"/>
  <c r="C73" i="1"/>
  <c r="K71" i="1"/>
  <c r="K70" i="1"/>
  <c r="F70" i="1"/>
  <c r="K68" i="1"/>
  <c r="K67" i="1"/>
  <c r="F67" i="1"/>
  <c r="K66" i="1"/>
  <c r="K65" i="1"/>
  <c r="F65" i="1"/>
  <c r="K64" i="1"/>
  <c r="F64" i="1"/>
  <c r="K63" i="1"/>
  <c r="F63" i="1"/>
  <c r="K62" i="1"/>
  <c r="K61" i="1"/>
  <c r="F61" i="1"/>
  <c r="K60" i="1"/>
  <c r="F60" i="1"/>
  <c r="K59" i="1"/>
  <c r="F59" i="1"/>
  <c r="F58" i="1"/>
  <c r="M54" i="1"/>
  <c r="L54" i="1"/>
  <c r="J54" i="1"/>
  <c r="K54" i="1" s="1"/>
  <c r="I54" i="1"/>
  <c r="G54" i="1"/>
  <c r="E54" i="1"/>
  <c r="F54" i="1" s="1"/>
  <c r="D54" i="1"/>
  <c r="C54" i="1"/>
  <c r="K53" i="1"/>
  <c r="H53" i="1"/>
  <c r="F53" i="1"/>
  <c r="N52" i="1"/>
  <c r="N54" i="1" s="1"/>
  <c r="K52" i="1"/>
  <c r="H52" i="1"/>
  <c r="F52" i="1"/>
  <c r="L51" i="1"/>
  <c r="K51" i="1"/>
  <c r="F51" i="1"/>
  <c r="N47" i="1"/>
  <c r="M47" i="1"/>
  <c r="J47" i="1"/>
  <c r="K47" i="1" s="1"/>
  <c r="I47" i="1"/>
  <c r="G47" i="1"/>
  <c r="E47" i="1"/>
  <c r="F47" i="1" s="1"/>
  <c r="D47" i="1"/>
  <c r="C47" i="1"/>
  <c r="K45" i="1"/>
  <c r="H45" i="1"/>
  <c r="F45" i="1"/>
  <c r="L44" i="1"/>
  <c r="L47" i="1" s="1"/>
  <c r="K44" i="1"/>
  <c r="H44" i="1"/>
  <c r="F44" i="1"/>
  <c r="L43" i="1"/>
  <c r="I43" i="1"/>
  <c r="H43" i="1"/>
  <c r="N39" i="1"/>
  <c r="M39" i="1"/>
  <c r="J39" i="1"/>
  <c r="K39" i="1" s="1"/>
  <c r="I39" i="1"/>
  <c r="G39" i="1"/>
  <c r="E39" i="1"/>
  <c r="F39" i="1" s="1"/>
  <c r="D39" i="1"/>
  <c r="C39" i="1"/>
  <c r="K38" i="1"/>
  <c r="H38" i="1"/>
  <c r="H39" i="1" s="1"/>
  <c r="F38" i="1"/>
  <c r="K37" i="1"/>
  <c r="F37" i="1"/>
  <c r="L36" i="1"/>
  <c r="L39" i="1" s="1"/>
  <c r="K36" i="1"/>
  <c r="F36" i="1"/>
  <c r="N32" i="1"/>
  <c r="M32" i="1"/>
  <c r="J32" i="1"/>
  <c r="I32" i="1"/>
  <c r="G32" i="1"/>
  <c r="E32" i="1"/>
  <c r="F32" i="1" s="1"/>
  <c r="D32" i="1"/>
  <c r="C32" i="1"/>
  <c r="K29" i="1"/>
  <c r="F29" i="1"/>
  <c r="K28" i="1"/>
  <c r="L27" i="1"/>
  <c r="K27" i="1"/>
  <c r="F27" i="1"/>
  <c r="L26" i="1"/>
  <c r="K26" i="1"/>
  <c r="L25" i="1"/>
  <c r="K25" i="1"/>
  <c r="H25" i="1"/>
  <c r="H32" i="1" s="1"/>
  <c r="F25" i="1"/>
  <c r="L24" i="1"/>
  <c r="K24" i="1"/>
  <c r="F24" i="1"/>
  <c r="L23" i="1"/>
  <c r="L32" i="1" s="1"/>
  <c r="K23" i="1"/>
  <c r="F23" i="1"/>
  <c r="N19" i="1"/>
  <c r="M19" i="1"/>
  <c r="J19" i="1"/>
  <c r="I19" i="1"/>
  <c r="G19" i="1"/>
  <c r="E19" i="1"/>
  <c r="D19" i="1"/>
  <c r="C19" i="1"/>
  <c r="K17" i="1"/>
  <c r="K16" i="1"/>
  <c r="H16" i="1"/>
  <c r="F16" i="1"/>
  <c r="K15" i="1"/>
  <c r="F15" i="1"/>
  <c r="L14" i="1"/>
  <c r="K14" i="1"/>
  <c r="K13" i="1"/>
  <c r="F13" i="1"/>
  <c r="K12" i="1"/>
  <c r="F12" i="1"/>
  <c r="K10" i="1"/>
  <c r="F10" i="1"/>
  <c r="L9" i="1"/>
  <c r="K9" i="1"/>
  <c r="F9" i="1"/>
  <c r="L8" i="1"/>
  <c r="K8" i="1"/>
  <c r="H8" i="1"/>
  <c r="H19" i="1" s="1"/>
  <c r="F8" i="1"/>
  <c r="K7" i="1"/>
  <c r="F7" i="1"/>
  <c r="K6" i="1"/>
  <c r="F6" i="1"/>
  <c r="L5" i="1"/>
  <c r="K5" i="1"/>
  <c r="F5" i="1"/>
  <c r="L4" i="1"/>
  <c r="K4" i="1"/>
  <c r="F4" i="1"/>
  <c r="K160" i="1" l="1"/>
  <c r="F148" i="1"/>
  <c r="K148" i="1"/>
  <c r="F142" i="1"/>
  <c r="H134" i="1"/>
  <c r="K134" i="1"/>
  <c r="K82" i="1"/>
  <c r="K73" i="1"/>
  <c r="H54" i="1"/>
  <c r="H47" i="1"/>
  <c r="N176" i="1"/>
  <c r="M176" i="1"/>
  <c r="M180" i="1" s="1"/>
  <c r="K32" i="1"/>
  <c r="K19" i="1"/>
  <c r="I176" i="1"/>
  <c r="L19" i="1"/>
  <c r="L176" i="1" s="1"/>
  <c r="J176" i="1"/>
  <c r="F19" i="1"/>
  <c r="F174" i="1"/>
  <c r="K176" i="1" l="1"/>
</calcChain>
</file>

<file path=xl/sharedStrings.xml><?xml version="1.0" encoding="utf-8"?>
<sst xmlns="http://schemas.openxmlformats.org/spreadsheetml/2006/main" count="401" uniqueCount="173">
  <si>
    <t>Cost Centre:  Administration</t>
  </si>
  <si>
    <t>Cost Code</t>
  </si>
  <si>
    <t>Description</t>
  </si>
  <si>
    <t>2021/22 Actual spend</t>
  </si>
  <si>
    <t>2022/23 Budget costs</t>
  </si>
  <si>
    <t>Spend to end Dec 2022</t>
  </si>
  <si>
    <t>Current spend as % of budget</t>
  </si>
  <si>
    <t>2022/2023 Forecast spend</t>
  </si>
  <si>
    <t>2023/24 Budget costs</t>
  </si>
  <si>
    <t>2024/25 Budget costs</t>
  </si>
  <si>
    <t>31.3.25</t>
  </si>
  <si>
    <t>% of budget so far this year</t>
  </si>
  <si>
    <t>2025/26</t>
  </si>
  <si>
    <t>Office Photocopier</t>
  </si>
  <si>
    <t>IT Maintenance/Software/Licence</t>
  </si>
  <si>
    <t>Stationery</t>
  </si>
  <si>
    <t>Remain the same</t>
  </si>
  <si>
    <t>Publicity/Communications</t>
  </si>
  <si>
    <t>Audit</t>
  </si>
  <si>
    <t>General Subscriptions ALC/NALC</t>
  </si>
  <si>
    <t>Insurances</t>
  </si>
  <si>
    <t>Postage</t>
  </si>
  <si>
    <t>Office Equipment/Miscellaneous</t>
  </si>
  <si>
    <t>Play Area Inspections</t>
  </si>
  <si>
    <t xml:space="preserve">Professional Services </t>
  </si>
  <si>
    <t>Legal fees</t>
  </si>
  <si>
    <t>GDPR / ICO registration</t>
  </si>
  <si>
    <t>Parish Events</t>
  </si>
  <si>
    <t>Sub Total:</t>
  </si>
  <si>
    <t xml:space="preserve">Cost Centre:  Community Open Spaces </t>
  </si>
  <si>
    <t>2025-26</t>
  </si>
  <si>
    <t>Common Grass Cutting</t>
  </si>
  <si>
    <t>Grass Verge A49</t>
  </si>
  <si>
    <t>Flowers</t>
  </si>
  <si>
    <t>Wildflower Area Maintenance</t>
  </si>
  <si>
    <t>Weed Management Contract</t>
  </si>
  <si>
    <t>Parr's Pool - Tree work</t>
  </si>
  <si>
    <t>The Common - Tree work</t>
  </si>
  <si>
    <t xml:space="preserve">Nature Recovery Strategy </t>
  </si>
  <si>
    <t>Cost Centre:  Council Buildings - Parish Office</t>
  </si>
  <si>
    <t>2024/25 Budget Costs</t>
  </si>
  <si>
    <t>Office Rates</t>
  </si>
  <si>
    <t>Office Water</t>
  </si>
  <si>
    <t>Office Electricity</t>
  </si>
  <si>
    <t>Cost Centre:  Council Buildings - Pavilion</t>
  </si>
  <si>
    <t>Pavilion Rates</t>
  </si>
  <si>
    <t>Pavilion Water</t>
  </si>
  <si>
    <t>Pavilion Electricity</t>
  </si>
  <si>
    <t>Pavilion Refurb costs</t>
  </si>
  <si>
    <t>Cost Centre:  Council Buildings - Youth &amp; Community Building</t>
  </si>
  <si>
    <t>Youth &amp; Community Building Rates</t>
  </si>
  <si>
    <t>Youth &amp; Community Building Electricity</t>
  </si>
  <si>
    <t>Youth &amp; Community Building Water</t>
  </si>
  <si>
    <t>Cost Centre:  Repairs &amp; Maintenance</t>
  </si>
  <si>
    <t>Pavilion General Repairs</t>
  </si>
  <si>
    <t>Youth &amp; Community Building Repairs</t>
  </si>
  <si>
    <t>Longmeadow General Maintenance</t>
  </si>
  <si>
    <t>Parrs Pool   General Maintenance</t>
  </si>
  <si>
    <t>Community Woodland maintenance</t>
  </si>
  <si>
    <t>Lythwood Complex General Maintenance (whole area)</t>
  </si>
  <si>
    <t>Handymen's Materials/Consumables</t>
  </si>
  <si>
    <t>Equipment Servicing Repairs</t>
  </si>
  <si>
    <t>Street Furniture (inc bus shelters)</t>
  </si>
  <si>
    <t>Office Repairs</t>
  </si>
  <si>
    <t>Lythwood pavilion area maintenance</t>
  </si>
  <si>
    <t>Sensory Garden maintenance</t>
  </si>
  <si>
    <t>Power Tools - Initial Purchase</t>
  </si>
  <si>
    <t>Cost Centre:  Grants &amp; Contributions</t>
  </si>
  <si>
    <t>S137 Grants (Parish Council Budget)</t>
  </si>
  <si>
    <t>Lyth Hill Contribution</t>
  </si>
  <si>
    <t>Library contribution (S137)</t>
  </si>
  <si>
    <t>Bowling Club</t>
  </si>
  <si>
    <t>Cost Centre:  Staff Costs</t>
  </si>
  <si>
    <t>Spend to end dec 2022</t>
  </si>
  <si>
    <t>Authorised overtime costs (sickness/holiday cover)</t>
  </si>
  <si>
    <t>Predict</t>
  </si>
  <si>
    <t>Clerk's Salary</t>
  </si>
  <si>
    <t>Councillor/Staff Training</t>
  </si>
  <si>
    <t>remain the same</t>
  </si>
  <si>
    <t>Emp'er Pension - Deputy Clerk</t>
  </si>
  <si>
    <t>Employers NI Clerk</t>
  </si>
  <si>
    <t>Employers Pension Clerk</t>
  </si>
  <si>
    <t>Employers Pension Longmeadow Key Holder</t>
  </si>
  <si>
    <t>Emp'r NI - Deputy Clerk</t>
  </si>
  <si>
    <t>Longmeadow Key Holder Salary</t>
  </si>
  <si>
    <t>Mileage - Deputy Clerk</t>
  </si>
  <si>
    <t>Mileage Clerk</t>
  </si>
  <si>
    <t>Protective Clothing (PPE)</t>
  </si>
  <si>
    <t>Salary - Deputy Clerk</t>
  </si>
  <si>
    <t>Salary - Cleaner</t>
  </si>
  <si>
    <t>Pension - Cleaner</t>
  </si>
  <si>
    <t>Facilities Supervisor Salary</t>
  </si>
  <si>
    <t>Facilities Supervisor Pension</t>
  </si>
  <si>
    <t>VO Salary</t>
  </si>
  <si>
    <t>VO NI</t>
  </si>
  <si>
    <t>VO Pension</t>
  </si>
  <si>
    <t>Cost Centre:  Street Lighting</t>
  </si>
  <si>
    <t>Spend to end Sept 2022</t>
  </si>
  <si>
    <t>Street Light Repairs and upgrades</t>
  </si>
  <si>
    <t>Unmetered Electricity</t>
  </si>
  <si>
    <t>Cost Centre:  Tractors</t>
  </si>
  <si>
    <t>Tractor Maintenance</t>
  </si>
  <si>
    <t>Diesel for Tractor</t>
  </si>
  <si>
    <t>Cost Centre:  Lythwood Sports Facilities</t>
  </si>
  <si>
    <t>Football Pitch Maint Prog</t>
  </si>
  <si>
    <t>Line Marking Materials</t>
  </si>
  <si>
    <t>Bowling Green Maintenance</t>
  </si>
  <si>
    <t>Astro Turf Maintenance</t>
  </si>
  <si>
    <t>Floodlights</t>
  </si>
  <si>
    <t>Tennis Courts</t>
  </si>
  <si>
    <t>Cost Centre:  Rents Rates and Utilities</t>
  </si>
  <si>
    <t>Phone/B-band/Mobile/Alarm</t>
  </si>
  <si>
    <t>Waste Collection (all sites)</t>
  </si>
  <si>
    <t>Longmeadow toilets (drainage)</t>
  </si>
  <si>
    <t>Skip Hire</t>
  </si>
  <si>
    <t>Expenditure to date</t>
  </si>
  <si>
    <t>BAYSTON HILL PARISH COUNCIL -EXPENDITURE 2025/26 AND BUDGET PROPOSAL 26/27</t>
  </si>
  <si>
    <t>SPEND TO 31.12.25</t>
  </si>
  <si>
    <t>BUDGET 26/27</t>
  </si>
  <si>
    <t>Comments</t>
  </si>
  <si>
    <t>Price Increase</t>
  </si>
  <si>
    <t>4% on actual spend</t>
  </si>
  <si>
    <t>Loan Payments</t>
  </si>
  <si>
    <t>adjustment (money transfer)</t>
  </si>
  <si>
    <t>Prices Known</t>
  </si>
  <si>
    <t>Speed Indicator devices</t>
  </si>
  <si>
    <t>Possibly needs to come out of reserves - surveys. (plus RenewEv bills paid by Notts CC)</t>
  </si>
  <si>
    <t>4% to actual costs</t>
  </si>
  <si>
    <t>predict</t>
  </si>
  <si>
    <t>Back to average level after refurb</t>
  </si>
  <si>
    <t>VAS Sign Maintenance</t>
  </si>
  <si>
    <t>Allotment Fencing</t>
  </si>
  <si>
    <t>we deduct from invoice not a grant</t>
  </si>
  <si>
    <t>Donations</t>
  </si>
  <si>
    <t>Additional hours for Env Maintenance (3 / week)</t>
  </si>
  <si>
    <t>Admin / Additional staff Salary</t>
  </si>
  <si>
    <t>based on 4% increase - salaried staff</t>
  </si>
  <si>
    <t>new staff member</t>
  </si>
  <si>
    <t>Employer Pension - Temporary Staff Contract</t>
  </si>
  <si>
    <t>Employers NI - Administrator</t>
  </si>
  <si>
    <t>Used .gov calculator (15% on pay above £5k)</t>
  </si>
  <si>
    <t>Employers NI Handyman (1)</t>
  </si>
  <si>
    <t>Employer's NI Handyman (2)</t>
  </si>
  <si>
    <t>Employers NI Handyman (3)</t>
  </si>
  <si>
    <t>Employers NI Longmeadow Key Holder</t>
  </si>
  <si>
    <t>Employer's Pension for Handyperson 3</t>
  </si>
  <si>
    <t>Employers Pension Handyman (1)</t>
  </si>
  <si>
    <t>Employers Pension Handyman (2)</t>
  </si>
  <si>
    <t>Emp'r NI - Locum Clerk</t>
  </si>
  <si>
    <t>Handyman P/T (1) Salary</t>
  </si>
  <si>
    <t>Handyman P/T (2) Salary</t>
  </si>
  <si>
    <t>Handyperson P/T (3) Salary</t>
  </si>
  <si>
    <t>LGPS - Acturial Deficit Payment</t>
  </si>
  <si>
    <t>Mileage Handyman P/T (2)</t>
  </si>
  <si>
    <t>Mileage Handyman P/T (3)</t>
  </si>
  <si>
    <t>Mileage Handyman P/T(1)</t>
  </si>
  <si>
    <t>Mileage Longmeadow Key Holder</t>
  </si>
  <si>
    <t>Seasonal Worker/ Misc staff costs</t>
  </si>
  <si>
    <t>Wages - Temp Staff Contract</t>
  </si>
  <si>
    <t>Pension adjustments</t>
  </si>
  <si>
    <t>HMRC adjustments</t>
  </si>
  <si>
    <t>Employers NI Cleaner</t>
  </si>
  <si>
    <t>Facilities supervisor NI</t>
  </si>
  <si>
    <t>Redundancy Payment</t>
  </si>
  <si>
    <t>Street Light Maintenance Contract</t>
  </si>
  <si>
    <t>LED street lanterns</t>
  </si>
  <si>
    <t>Merge with CC 36</t>
  </si>
  <si>
    <t>Football nets &amp; fixings</t>
  </si>
  <si>
    <t>Contract Cleaning - COVID-19</t>
  </si>
  <si>
    <t>Glebeland Rent</t>
  </si>
  <si>
    <t>Cost Centre:  Youth Facilities/Outdoor gym</t>
  </si>
  <si>
    <t>Zipwire Longmeadow</t>
  </si>
  <si>
    <t xml:space="preserve">PAVILION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</si>
</sst>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0.0%"/>
    <numFmt numFmtId="165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87">
    <xf numFmtId="0" fontId="0" fillId="0" borderId="0" xfId="0"/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4" borderId="1" xfId="4" applyBorder="1" applyAlignment="1">
      <alignment vertical="center" wrapText="1"/>
    </xf>
    <xf numFmtId="0" fontId="1" fillId="4" borderId="1" xfId="4" applyBorder="1" applyAlignment="1">
      <alignment vertical="center" wrapText="1"/>
    </xf>
    <xf numFmtId="0" fontId="1" fillId="4" borderId="1" xfId="4" applyBorder="1" applyAlignment="1">
      <alignment horizontal="center" vertical="center" wrapText="1"/>
    </xf>
    <xf numFmtId="2" fontId="1" fillId="4" borderId="1" xfId="4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9" fontId="1" fillId="0" borderId="1" xfId="1" applyFont="1" applyFill="1" applyBorder="1" applyAlignment="1">
      <alignment vertical="center" wrapText="1"/>
    </xf>
    <xf numFmtId="9" fontId="0" fillId="0" borderId="1" xfId="1" applyFont="1" applyBorder="1" applyAlignment="1">
      <alignment vertical="center" wrapText="1"/>
    </xf>
    <xf numFmtId="2" fontId="0" fillId="5" borderId="1" xfId="1" applyNumberFormat="1" applyFont="1" applyFill="1" applyBorder="1" applyAlignment="1">
      <alignment vertical="center" wrapText="1"/>
    </xf>
    <xf numFmtId="9" fontId="0" fillId="5" borderId="1" xfId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9" fontId="0" fillId="0" borderId="1" xfId="1" applyFont="1" applyFill="1" applyBorder="1" applyAlignment="1">
      <alignment vertical="center" wrapText="1"/>
    </xf>
    <xf numFmtId="2" fontId="0" fillId="0" borderId="1" xfId="1" applyNumberFormat="1" applyFont="1" applyBorder="1" applyAlignment="1">
      <alignment vertical="center" wrapText="1"/>
    </xf>
    <xf numFmtId="2" fontId="0" fillId="6" borderId="1" xfId="0" applyNumberForma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1" fillId="4" borderId="1" xfId="4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vertical="center" wrapText="1"/>
    </xf>
    <xf numFmtId="9" fontId="1" fillId="5" borderId="1" xfId="1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2" fontId="1" fillId="5" borderId="1" xfId="3" applyNumberFormat="1" applyFont="1" applyFill="1" applyBorder="1" applyAlignment="1">
      <alignment vertical="center" wrapText="1"/>
    </xf>
    <xf numFmtId="2" fontId="1" fillId="0" borderId="1" xfId="3" applyNumberFormat="1" applyFont="1" applyFill="1" applyBorder="1" applyAlignment="1">
      <alignment vertical="center" wrapText="1"/>
    </xf>
    <xf numFmtId="2" fontId="0" fillId="0" borderId="1" xfId="1" applyNumberFormat="1" applyFont="1" applyFill="1" applyBorder="1" applyAlignment="1">
      <alignment vertical="center" wrapText="1"/>
    </xf>
    <xf numFmtId="2" fontId="0" fillId="7" borderId="1" xfId="1" applyNumberFormat="1" applyFont="1" applyFill="1" applyBorder="1" applyAlignment="1">
      <alignment vertical="center" wrapText="1"/>
    </xf>
    <xf numFmtId="2" fontId="1" fillId="8" borderId="0" xfId="3" applyNumberFormat="1" applyFont="1" applyFill="1" applyBorder="1" applyAlignment="1">
      <alignment vertical="center" wrapText="1"/>
    </xf>
    <xf numFmtId="2" fontId="0" fillId="5" borderId="0" xfId="0" applyNumberFormat="1" applyFill="1" applyAlignment="1">
      <alignment vertical="center" wrapText="1"/>
    </xf>
    <xf numFmtId="2" fontId="0" fillId="0" borderId="0" xfId="0" applyNumberFormat="1"/>
    <xf numFmtId="0" fontId="1" fillId="4" borderId="2" xfId="4" applyBorder="1" applyAlignment="1">
      <alignment vertical="center" wrapText="1"/>
    </xf>
    <xf numFmtId="0" fontId="1" fillId="4" borderId="3" xfId="4" applyBorder="1" applyAlignment="1">
      <alignment vertical="center" wrapText="1"/>
    </xf>
    <xf numFmtId="0" fontId="1" fillId="4" borderId="4" xfId="4" applyBorder="1" applyAlignment="1">
      <alignment vertical="center" wrapText="1"/>
    </xf>
    <xf numFmtId="0" fontId="1" fillId="4" borderId="5" xfId="4" applyBorder="1" applyAlignment="1">
      <alignment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vertical="center" wrapText="1"/>
    </xf>
    <xf numFmtId="2" fontId="1" fillId="5" borderId="7" xfId="3" applyNumberFormat="1" applyFont="1" applyFill="1" applyBorder="1" applyAlignment="1">
      <alignment vertical="center" wrapText="1"/>
    </xf>
    <xf numFmtId="2" fontId="0" fillId="5" borderId="7" xfId="0" applyNumberFormat="1" applyFill="1" applyBorder="1" applyAlignment="1">
      <alignment vertical="center" wrapText="1"/>
    </xf>
    <xf numFmtId="2" fontId="0" fillId="5" borderId="8" xfId="0" applyNumberForma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9" fontId="1" fillId="0" borderId="1" xfId="1" applyFont="1" applyBorder="1" applyAlignment="1">
      <alignment vertical="center" wrapText="1"/>
    </xf>
    <xf numFmtId="2" fontId="0" fillId="7" borderId="1" xfId="0" applyNumberForma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0" fillId="0" borderId="1" xfId="0" applyNumberFormat="1" applyBorder="1"/>
    <xf numFmtId="2" fontId="1" fillId="8" borderId="1" xfId="3" applyNumberFormat="1" applyFont="1" applyFill="1" applyBorder="1" applyAlignment="1">
      <alignment vertical="center" wrapText="1"/>
    </xf>
    <xf numFmtId="0" fontId="0" fillId="5" borderId="0" xfId="0" applyFill="1" applyAlignment="1">
      <alignment wrapText="1"/>
    </xf>
    <xf numFmtId="2" fontId="0" fillId="0" borderId="0" xfId="0" applyNumberFormat="1" applyAlignment="1">
      <alignment wrapText="1"/>
    </xf>
    <xf numFmtId="2" fontId="1" fillId="5" borderId="1" xfId="2" applyNumberFormat="1" applyFont="1" applyFill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2" fontId="1" fillId="5" borderId="0" xfId="3" applyNumberFormat="1" applyFont="1" applyFill="1" applyBorder="1" applyAlignment="1">
      <alignment vertical="center" wrapText="1"/>
    </xf>
    <xf numFmtId="9" fontId="1" fillId="0" borderId="0" xfId="1" applyFont="1" applyFill="1" applyBorder="1" applyAlignment="1">
      <alignment vertical="center" wrapText="1"/>
    </xf>
    <xf numFmtId="2" fontId="1" fillId="5" borderId="0" xfId="2" applyNumberFormat="1" applyFont="1" applyFill="1" applyBorder="1" applyAlignment="1">
      <alignment vertical="center" wrapText="1"/>
    </xf>
    <xf numFmtId="9" fontId="0" fillId="0" borderId="0" xfId="1" applyFont="1" applyBorder="1" applyAlignment="1">
      <alignment vertical="center" wrapText="1"/>
    </xf>
    <xf numFmtId="2" fontId="0" fillId="0" borderId="0" xfId="1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2" fontId="4" fillId="5" borderId="0" xfId="0" applyNumberFormat="1" applyFont="1" applyFill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6" fontId="0" fillId="5" borderId="11" xfId="0" applyNumberForma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1" fillId="9" borderId="1" xfId="2" applyFont="1" applyFill="1" applyBorder="1" applyAlignment="1">
      <alignment vertical="center"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left" vertical="center" wrapText="1"/>
    </xf>
    <xf numFmtId="0" fontId="0" fillId="5" borderId="1" xfId="2" applyFont="1" applyFill="1" applyBorder="1" applyAlignment="1">
      <alignment vertical="center" wrapText="1"/>
    </xf>
    <xf numFmtId="0" fontId="0" fillId="0" borderId="1" xfId="2" applyFont="1" applyFill="1" applyBorder="1" applyAlignment="1">
      <alignment vertical="center" wrapText="1"/>
    </xf>
    <xf numFmtId="2" fontId="0" fillId="7" borderId="8" xfId="0" applyNumberFormat="1" applyFill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1" fillId="5" borderId="1" xfId="2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5" borderId="1" xfId="4" applyFill="1" applyBorder="1" applyAlignment="1">
      <alignment vertical="center" wrapText="1"/>
    </xf>
    <xf numFmtId="9" fontId="7" fillId="0" borderId="1" xfId="1" applyFont="1" applyFill="1" applyBorder="1" applyAlignment="1">
      <alignment vertical="center" wrapText="1"/>
    </xf>
    <xf numFmtId="2" fontId="1" fillId="7" borderId="1" xfId="2" applyNumberFormat="1" applyFont="1" applyFill="1" applyBorder="1" applyAlignment="1">
      <alignment vertical="center" wrapText="1"/>
    </xf>
    <xf numFmtId="0" fontId="1" fillId="0" borderId="0" xfId="2" applyFont="1" applyFill="1" applyBorder="1" applyAlignment="1">
      <alignment vertical="center" wrapText="1"/>
    </xf>
    <xf numFmtId="2" fontId="0" fillId="7" borderId="12" xfId="0" applyNumberFormat="1" applyFill="1" applyBorder="1" applyAlignment="1">
      <alignment vertical="center" wrapText="1"/>
    </xf>
    <xf numFmtId="2" fontId="0" fillId="0" borderId="13" xfId="0" applyNumberFormat="1" applyBorder="1" applyAlignment="1">
      <alignment wrapText="1"/>
    </xf>
  </cellXfs>
  <cellStyles count="5">
    <cellStyle name="40% - Accent6" xfId="4" builtinId="51"/>
    <cellStyle name="Bad" xfId="2" builtinId="27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315F-9C3E-4C77-98DA-E5939A7260D3}">
  <dimension ref="A1:S329"/>
  <sheetViews>
    <sheetView tabSelected="1" workbookViewId="0">
      <selection activeCell="O176" sqref="O176"/>
    </sheetView>
  </sheetViews>
  <sheetFormatPr defaultColWidth="9.109375" defaultRowHeight="14.4" x14ac:dyDescent="0.3"/>
  <cols>
    <col min="1" max="1" width="7.33203125" style="20" customWidth="1"/>
    <col min="2" max="2" width="30.33203125" style="20" customWidth="1"/>
    <col min="3" max="3" width="11.6640625" style="52" hidden="1" customWidth="1"/>
    <col min="4" max="8" width="11.6640625" style="20" hidden="1" customWidth="1"/>
    <col min="9" max="9" width="11.5546875" style="20" hidden="1" customWidth="1"/>
    <col min="10" max="11" width="11.6640625" style="20" hidden="1" customWidth="1"/>
    <col min="12" max="14" width="11.6640625" style="53" customWidth="1"/>
    <col min="15" max="15" width="53" style="20" customWidth="1"/>
    <col min="16" max="18" width="9.109375" style="20"/>
    <col min="19" max="19" width="11" style="20" bestFit="1" customWidth="1"/>
    <col min="20" max="20" width="9.5546875" style="20" bestFit="1" customWidth="1"/>
    <col min="21" max="16384" width="9.109375" style="20"/>
  </cols>
  <sheetData>
    <row r="1" spans="1:15" s="2" customFormat="1" ht="15.6" x14ac:dyDescent="0.3">
      <c r="A1" s="70" t="s">
        <v>116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s="2" customForma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2" customFormat="1" ht="43.2" x14ac:dyDescent="0.3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6" t="s">
        <v>117</v>
      </c>
      <c r="N3" s="6" t="s">
        <v>118</v>
      </c>
      <c r="O3" s="4" t="s">
        <v>119</v>
      </c>
    </row>
    <row r="4" spans="1:15" s="2" customFormat="1" hidden="1" x14ac:dyDescent="0.3">
      <c r="A4" s="7">
        <v>67</v>
      </c>
      <c r="B4" s="8" t="s">
        <v>13</v>
      </c>
      <c r="C4" s="9">
        <v>462.36</v>
      </c>
      <c r="D4" s="9">
        <v>670</v>
      </c>
      <c r="E4" s="9">
        <v>82.44</v>
      </c>
      <c r="F4" s="10">
        <f>E4/D4</f>
        <v>0.12304477611940298</v>
      </c>
      <c r="G4" s="9">
        <v>140</v>
      </c>
      <c r="H4" s="9">
        <v>160</v>
      </c>
      <c r="I4" s="9">
        <v>170</v>
      </c>
      <c r="J4" s="9">
        <v>199.91</v>
      </c>
      <c r="K4" s="11">
        <f>+J4/I4</f>
        <v>1.1759411764705883</v>
      </c>
      <c r="L4" s="12">
        <f>+I4*105%</f>
        <v>178.5</v>
      </c>
      <c r="M4" s="12">
        <v>153.25</v>
      </c>
      <c r="N4" s="12">
        <v>260</v>
      </c>
      <c r="O4" s="8" t="s">
        <v>120</v>
      </c>
    </row>
    <row r="5" spans="1:15" s="2" customFormat="1" hidden="1" x14ac:dyDescent="0.3">
      <c r="A5" s="7">
        <v>68</v>
      </c>
      <c r="B5" s="8" t="s">
        <v>14</v>
      </c>
      <c r="C5" s="9">
        <v>1615.89</v>
      </c>
      <c r="D5" s="9">
        <v>2600</v>
      </c>
      <c r="E5" s="9">
        <v>1466.74</v>
      </c>
      <c r="F5" s="10">
        <f t="shared" ref="F5:F19" si="0">E5/D5</f>
        <v>0.56413076923076921</v>
      </c>
      <c r="G5" s="9">
        <v>1800</v>
      </c>
      <c r="H5" s="9">
        <v>2000</v>
      </c>
      <c r="I5" s="9">
        <v>2000</v>
      </c>
      <c r="J5" s="9">
        <v>2255.5</v>
      </c>
      <c r="K5" s="11">
        <f t="shared" ref="K5:K17" si="1">+J5/I5</f>
        <v>1.12775</v>
      </c>
      <c r="L5" s="12">
        <f t="shared" ref="L5:L14" si="2">+I5*105%</f>
        <v>2100</v>
      </c>
      <c r="M5" s="12">
        <v>2013.65</v>
      </c>
      <c r="N5" s="12">
        <v>2184</v>
      </c>
      <c r="O5" s="71"/>
    </row>
    <row r="6" spans="1:15" s="2" customFormat="1" hidden="1" x14ac:dyDescent="0.3">
      <c r="A6" s="7">
        <v>69</v>
      </c>
      <c r="B6" s="8" t="s">
        <v>15</v>
      </c>
      <c r="C6" s="9">
        <v>24.5</v>
      </c>
      <c r="D6" s="9">
        <v>300</v>
      </c>
      <c r="E6" s="9">
        <v>165.89</v>
      </c>
      <c r="F6" s="10">
        <f t="shared" si="0"/>
        <v>0.55296666666666661</v>
      </c>
      <c r="G6" s="9">
        <v>200</v>
      </c>
      <c r="H6" s="9">
        <v>300</v>
      </c>
      <c r="I6" s="9">
        <v>300</v>
      </c>
      <c r="J6" s="9">
        <v>233.08</v>
      </c>
      <c r="K6" s="11">
        <f t="shared" si="1"/>
        <v>0.77693333333333336</v>
      </c>
      <c r="L6" s="12">
        <v>300</v>
      </c>
      <c r="M6" s="12">
        <v>54.33</v>
      </c>
      <c r="N6" s="12">
        <v>300</v>
      </c>
      <c r="O6" s="8" t="s">
        <v>16</v>
      </c>
    </row>
    <row r="7" spans="1:15" s="2" customFormat="1" hidden="1" x14ac:dyDescent="0.3">
      <c r="A7" s="7">
        <v>71</v>
      </c>
      <c r="B7" s="8" t="s">
        <v>17</v>
      </c>
      <c r="C7" s="9">
        <v>852</v>
      </c>
      <c r="D7" s="9">
        <v>500</v>
      </c>
      <c r="E7" s="9">
        <v>230.13</v>
      </c>
      <c r="F7" s="10">
        <f t="shared" si="0"/>
        <v>0.46026</v>
      </c>
      <c r="G7" s="9">
        <v>400</v>
      </c>
      <c r="H7" s="9">
        <v>500</v>
      </c>
      <c r="I7" s="9">
        <v>500</v>
      </c>
      <c r="J7" s="9">
        <v>174.2</v>
      </c>
      <c r="K7" s="11">
        <f t="shared" si="1"/>
        <v>0.34839999999999999</v>
      </c>
      <c r="L7" s="12">
        <v>300</v>
      </c>
      <c r="M7" s="12">
        <v>157.19999999999999</v>
      </c>
      <c r="N7" s="12">
        <v>300</v>
      </c>
      <c r="O7" s="8" t="s">
        <v>16</v>
      </c>
    </row>
    <row r="8" spans="1:15" s="2" customFormat="1" hidden="1" x14ac:dyDescent="0.3">
      <c r="A8" s="7">
        <v>72</v>
      </c>
      <c r="B8" s="8" t="s">
        <v>18</v>
      </c>
      <c r="C8" s="9">
        <v>1012.5</v>
      </c>
      <c r="D8" s="9">
        <v>1000</v>
      </c>
      <c r="E8" s="9">
        <v>802.5</v>
      </c>
      <c r="F8" s="10">
        <f t="shared" si="0"/>
        <v>0.80249999999999999</v>
      </c>
      <c r="G8" s="9">
        <v>1000</v>
      </c>
      <c r="H8" s="9">
        <f>+G8*110%</f>
        <v>1100</v>
      </c>
      <c r="I8" s="9">
        <v>1155</v>
      </c>
      <c r="J8" s="9">
        <v>1374</v>
      </c>
      <c r="K8" s="11">
        <f t="shared" si="1"/>
        <v>1.1896103896103896</v>
      </c>
      <c r="L8" s="12">
        <f>+I8*105%</f>
        <v>1212.75</v>
      </c>
      <c r="M8" s="12">
        <v>363</v>
      </c>
      <c r="N8" s="12">
        <v>1261.26</v>
      </c>
      <c r="O8" s="71"/>
    </row>
    <row r="9" spans="1:15" s="2" customFormat="1" hidden="1" x14ac:dyDescent="0.3">
      <c r="A9" s="7">
        <v>74</v>
      </c>
      <c r="B9" s="8" t="s">
        <v>19</v>
      </c>
      <c r="C9" s="9">
        <v>1727.17</v>
      </c>
      <c r="D9" s="9">
        <v>1800</v>
      </c>
      <c r="E9" s="9">
        <v>1769.49</v>
      </c>
      <c r="F9" s="10">
        <f t="shared" si="0"/>
        <v>0.98304999999999998</v>
      </c>
      <c r="G9" s="9">
        <v>1800</v>
      </c>
      <c r="H9" s="9">
        <v>1900</v>
      </c>
      <c r="I9" s="9">
        <v>2000</v>
      </c>
      <c r="J9" s="9">
        <v>2084.17</v>
      </c>
      <c r="K9" s="11">
        <f t="shared" si="1"/>
        <v>1.0420849999999999</v>
      </c>
      <c r="L9" s="12">
        <f t="shared" si="2"/>
        <v>2100</v>
      </c>
      <c r="M9" s="12">
        <v>2602.7800000000002</v>
      </c>
      <c r="N9" s="12">
        <v>2611.21</v>
      </c>
      <c r="O9" s="8" t="s">
        <v>121</v>
      </c>
    </row>
    <row r="10" spans="1:15" s="2" customFormat="1" hidden="1" x14ac:dyDescent="0.3">
      <c r="A10" s="7">
        <v>75</v>
      </c>
      <c r="B10" s="8" t="s">
        <v>20</v>
      </c>
      <c r="C10" s="9">
        <v>5453.49</v>
      </c>
      <c r="D10" s="9">
        <v>6500</v>
      </c>
      <c r="E10" s="9">
        <v>8437.1299999999992</v>
      </c>
      <c r="F10" s="10">
        <f t="shared" si="0"/>
        <v>1.29802</v>
      </c>
      <c r="G10" s="9">
        <v>8437.1299999999992</v>
      </c>
      <c r="H10" s="9">
        <v>8500</v>
      </c>
      <c r="I10" s="9">
        <v>9762.43</v>
      </c>
      <c r="J10" s="9">
        <v>5320.54</v>
      </c>
      <c r="K10" s="11">
        <f t="shared" si="1"/>
        <v>0.54500160308447787</v>
      </c>
      <c r="L10" s="12">
        <v>5500</v>
      </c>
      <c r="M10" s="12">
        <v>5560.54</v>
      </c>
      <c r="N10" s="12">
        <v>5720</v>
      </c>
      <c r="O10" s="72"/>
    </row>
    <row r="11" spans="1:15" s="2" customFormat="1" hidden="1" x14ac:dyDescent="0.3">
      <c r="A11" s="7">
        <v>76</v>
      </c>
      <c r="B11" s="8" t="s">
        <v>122</v>
      </c>
      <c r="C11" s="25"/>
      <c r="D11" s="73"/>
      <c r="E11" s="73"/>
      <c r="F11" s="10"/>
      <c r="G11" s="73"/>
      <c r="H11" s="9"/>
      <c r="I11" s="9"/>
      <c r="J11" s="8"/>
      <c r="K11" s="11"/>
      <c r="L11" s="12"/>
      <c r="M11" s="12"/>
      <c r="N11" s="12"/>
      <c r="O11" s="74"/>
    </row>
    <row r="12" spans="1:15" s="2" customFormat="1" hidden="1" x14ac:dyDescent="0.3">
      <c r="A12" s="7">
        <v>128</v>
      </c>
      <c r="B12" s="8" t="s">
        <v>21</v>
      </c>
      <c r="C12" s="9">
        <v>73.92</v>
      </c>
      <c r="D12" s="9">
        <v>75</v>
      </c>
      <c r="E12" s="9">
        <v>5.44</v>
      </c>
      <c r="F12" s="10">
        <f t="shared" si="0"/>
        <v>7.2533333333333339E-2</v>
      </c>
      <c r="G12" s="9">
        <v>15</v>
      </c>
      <c r="H12" s="9">
        <v>70</v>
      </c>
      <c r="I12" s="9">
        <v>50</v>
      </c>
      <c r="J12" s="9">
        <v>6.8</v>
      </c>
      <c r="K12" s="11">
        <f t="shared" si="1"/>
        <v>0.13600000000000001</v>
      </c>
      <c r="L12" s="12">
        <v>50</v>
      </c>
      <c r="M12" s="12">
        <v>25.4</v>
      </c>
      <c r="N12" s="12">
        <v>50</v>
      </c>
      <c r="O12" s="8" t="s">
        <v>16</v>
      </c>
    </row>
    <row r="13" spans="1:15" s="2" customFormat="1" hidden="1" x14ac:dyDescent="0.3">
      <c r="A13" s="7">
        <v>141</v>
      </c>
      <c r="B13" s="8" t="s">
        <v>22</v>
      </c>
      <c r="C13" s="9">
        <v>1442.17</v>
      </c>
      <c r="D13" s="9">
        <v>500</v>
      </c>
      <c r="E13" s="9">
        <v>756.91</v>
      </c>
      <c r="F13" s="10">
        <f t="shared" si="0"/>
        <v>1.5138199999999999</v>
      </c>
      <c r="G13" s="9">
        <v>760</v>
      </c>
      <c r="H13" s="9">
        <v>500</v>
      </c>
      <c r="I13" s="9">
        <v>500</v>
      </c>
      <c r="J13" s="9">
        <v>275.85000000000002</v>
      </c>
      <c r="K13" s="11">
        <f t="shared" si="1"/>
        <v>0.55170000000000008</v>
      </c>
      <c r="L13" s="12">
        <v>1500</v>
      </c>
      <c r="M13" s="12">
        <v>103.96</v>
      </c>
      <c r="N13" s="12">
        <v>1500</v>
      </c>
      <c r="O13" s="75" t="s">
        <v>16</v>
      </c>
    </row>
    <row r="14" spans="1:15" s="2" customFormat="1" hidden="1" x14ac:dyDescent="0.3">
      <c r="A14" s="7">
        <v>187</v>
      </c>
      <c r="B14" s="8" t="s">
        <v>23</v>
      </c>
      <c r="C14" s="9">
        <v>0</v>
      </c>
      <c r="D14" s="9">
        <v>750</v>
      </c>
      <c r="E14" s="9">
        <v>0</v>
      </c>
      <c r="F14" s="10"/>
      <c r="G14" s="9">
        <v>750</v>
      </c>
      <c r="H14" s="9">
        <v>800</v>
      </c>
      <c r="I14" s="9">
        <v>840</v>
      </c>
      <c r="J14" s="9"/>
      <c r="K14" s="11">
        <f t="shared" si="1"/>
        <v>0</v>
      </c>
      <c r="L14" s="12">
        <f t="shared" si="2"/>
        <v>882</v>
      </c>
      <c r="M14" s="12">
        <v>2280</v>
      </c>
      <c r="N14" s="12">
        <v>1000</v>
      </c>
      <c r="O14" s="8" t="s">
        <v>120</v>
      </c>
    </row>
    <row r="15" spans="1:15" s="2" customFormat="1" hidden="1" x14ac:dyDescent="0.3">
      <c r="A15" s="7">
        <v>197</v>
      </c>
      <c r="B15" s="8" t="s">
        <v>24</v>
      </c>
      <c r="C15" s="9">
        <v>420</v>
      </c>
      <c r="D15" s="9">
        <v>3000</v>
      </c>
      <c r="E15" s="9">
        <v>1665.58</v>
      </c>
      <c r="F15" s="10">
        <f t="shared" si="0"/>
        <v>0.55519333333333332</v>
      </c>
      <c r="G15" s="9">
        <v>2000</v>
      </c>
      <c r="H15" s="9">
        <v>3000</v>
      </c>
      <c r="I15" s="9">
        <v>1000</v>
      </c>
      <c r="J15" s="9">
        <v>749.95</v>
      </c>
      <c r="K15" s="11">
        <f t="shared" si="1"/>
        <v>0.74995000000000001</v>
      </c>
      <c r="L15" s="12">
        <v>1000</v>
      </c>
      <c r="M15" s="12">
        <v>843.05</v>
      </c>
      <c r="N15" s="12">
        <v>5000</v>
      </c>
      <c r="O15" s="8" t="s">
        <v>25</v>
      </c>
    </row>
    <row r="16" spans="1:15" s="2" customFormat="1" hidden="1" x14ac:dyDescent="0.3">
      <c r="A16" s="7">
        <v>198</v>
      </c>
      <c r="B16" s="8" t="s">
        <v>26</v>
      </c>
      <c r="C16" s="9">
        <v>342</v>
      </c>
      <c r="D16" s="9">
        <v>1500</v>
      </c>
      <c r="E16" s="9">
        <v>307</v>
      </c>
      <c r="F16" s="10">
        <f t="shared" si="0"/>
        <v>0.20466666666666666</v>
      </c>
      <c r="G16" s="9">
        <v>400</v>
      </c>
      <c r="H16" s="9">
        <f>+G16*110%</f>
        <v>440.00000000000006</v>
      </c>
      <c r="I16" s="9">
        <v>462</v>
      </c>
      <c r="J16" s="9"/>
      <c r="K16" s="11">
        <f t="shared" si="1"/>
        <v>0</v>
      </c>
      <c r="L16" s="12">
        <v>470</v>
      </c>
      <c r="M16" s="12">
        <v>676</v>
      </c>
      <c r="N16" s="12">
        <v>703.04</v>
      </c>
      <c r="O16" s="76" t="s">
        <v>121</v>
      </c>
    </row>
    <row r="17" spans="1:16" s="2" customFormat="1" hidden="1" x14ac:dyDescent="0.3">
      <c r="A17" s="7">
        <v>230</v>
      </c>
      <c r="B17" s="8" t="s">
        <v>27</v>
      </c>
      <c r="C17" s="9"/>
      <c r="D17" s="9"/>
      <c r="E17" s="9"/>
      <c r="F17" s="15"/>
      <c r="G17" s="9"/>
      <c r="H17" s="9">
        <v>1500</v>
      </c>
      <c r="I17" s="9">
        <v>1500</v>
      </c>
      <c r="J17" s="9">
        <v>1377.29</v>
      </c>
      <c r="K17" s="11">
        <f t="shared" si="1"/>
        <v>0.91819333333333331</v>
      </c>
      <c r="L17" s="16">
        <v>1500</v>
      </c>
      <c r="M17" s="16">
        <v>904.8</v>
      </c>
      <c r="N17" s="12">
        <v>1000</v>
      </c>
      <c r="O17" s="8"/>
    </row>
    <row r="18" spans="1:16" s="2" customFormat="1" hidden="1" x14ac:dyDescent="0.3">
      <c r="A18" s="7">
        <v>237</v>
      </c>
      <c r="B18" s="8" t="s">
        <v>123</v>
      </c>
      <c r="C18" s="9"/>
      <c r="D18" s="9"/>
      <c r="E18" s="9"/>
      <c r="F18" s="15"/>
      <c r="G18" s="9"/>
      <c r="H18" s="9"/>
      <c r="I18" s="9"/>
      <c r="J18" s="9">
        <v>153.37</v>
      </c>
      <c r="K18" s="11"/>
      <c r="L18" s="16"/>
      <c r="M18" s="16">
        <v>35</v>
      </c>
      <c r="N18" s="12"/>
      <c r="O18" s="8"/>
    </row>
    <row r="19" spans="1:16" s="2" customFormat="1" x14ac:dyDescent="0.3">
      <c r="A19" s="7"/>
      <c r="B19" s="8" t="s">
        <v>28</v>
      </c>
      <c r="C19" s="9">
        <f>SUM(C4:C16)</f>
        <v>13426</v>
      </c>
      <c r="D19" s="9">
        <f>SUM(D4:D16)</f>
        <v>19195</v>
      </c>
      <c r="E19" s="9">
        <f>SUM(E4:E16)</f>
        <v>15689.25</v>
      </c>
      <c r="F19" s="10">
        <f t="shared" si="0"/>
        <v>0.81736129200312579</v>
      </c>
      <c r="G19" s="9">
        <f>SUM(G4:G16)</f>
        <v>17702.129999999997</v>
      </c>
      <c r="H19" s="9">
        <f>SUM(H4:H17)</f>
        <v>20770</v>
      </c>
      <c r="I19" s="9">
        <f>SUM(I4:I17)</f>
        <v>20239.43</v>
      </c>
      <c r="J19" s="17">
        <f>SUM(J4:J18)</f>
        <v>14204.660000000002</v>
      </c>
      <c r="K19" s="11">
        <f>+J19/I19</f>
        <v>0.70183102982643297</v>
      </c>
      <c r="L19" s="48">
        <f>SUM(L4:L17)</f>
        <v>17093.25</v>
      </c>
      <c r="M19" s="48">
        <f>SUM(M4:M18)</f>
        <v>15772.959999999997</v>
      </c>
      <c r="N19" s="12">
        <f>SUM(N4:N18)</f>
        <v>21889.510000000002</v>
      </c>
      <c r="O19" s="8"/>
    </row>
    <row r="20" spans="1:16" s="2" customFormat="1" x14ac:dyDescent="0.3">
      <c r="A20" s="18"/>
      <c r="C20" s="19"/>
      <c r="L20" s="19"/>
      <c r="M20" s="19"/>
      <c r="N20" s="19"/>
      <c r="O20" s="19"/>
      <c r="P20" s="20"/>
    </row>
    <row r="21" spans="1:16" s="2" customFormat="1" x14ac:dyDescent="0.3">
      <c r="A21" s="3" t="s">
        <v>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20"/>
    </row>
    <row r="22" spans="1:16" s="2" customFormat="1" ht="43.2" x14ac:dyDescent="0.3">
      <c r="A22" s="4" t="s">
        <v>1</v>
      </c>
      <c r="B22" s="4" t="s">
        <v>2</v>
      </c>
      <c r="C22" s="5" t="s">
        <v>3</v>
      </c>
      <c r="D22" s="5" t="s">
        <v>4</v>
      </c>
      <c r="E22" s="5" t="s">
        <v>5</v>
      </c>
      <c r="F22" s="5" t="s">
        <v>6</v>
      </c>
      <c r="G22" s="5" t="s">
        <v>7</v>
      </c>
      <c r="H22" s="5" t="s">
        <v>8</v>
      </c>
      <c r="I22" s="5" t="s">
        <v>9</v>
      </c>
      <c r="J22" s="5" t="s">
        <v>10</v>
      </c>
      <c r="K22" s="5" t="s">
        <v>11</v>
      </c>
      <c r="L22" s="21" t="s">
        <v>30</v>
      </c>
      <c r="M22" s="21" t="s">
        <v>117</v>
      </c>
      <c r="N22" s="6" t="s">
        <v>118</v>
      </c>
      <c r="O22" s="4" t="s">
        <v>119</v>
      </c>
      <c r="P22" s="20"/>
    </row>
    <row r="23" spans="1:16" s="2" customFormat="1" hidden="1" x14ac:dyDescent="0.3">
      <c r="A23" s="22">
        <v>38</v>
      </c>
      <c r="B23" s="14" t="s">
        <v>31</v>
      </c>
      <c r="C23" s="23">
        <v>613</v>
      </c>
      <c r="D23" s="23">
        <v>650</v>
      </c>
      <c r="E23" s="23">
        <v>712</v>
      </c>
      <c r="F23" s="24">
        <f t="shared" ref="F23:F32" si="3">E23/D23</f>
        <v>1.0953846153846154</v>
      </c>
      <c r="G23" s="23">
        <v>712</v>
      </c>
      <c r="H23" s="23">
        <v>720</v>
      </c>
      <c r="I23" s="23">
        <v>756</v>
      </c>
      <c r="J23" s="23">
        <v>424</v>
      </c>
      <c r="K23" s="13">
        <f t="shared" ref="K23:K29" si="4">+J23/I23</f>
        <v>0.56084656084656082</v>
      </c>
      <c r="L23" s="12">
        <f>+I23*105%</f>
        <v>793.80000000000007</v>
      </c>
      <c r="M23" s="12">
        <v>609</v>
      </c>
      <c r="N23" s="12">
        <v>675</v>
      </c>
      <c r="O23" s="14" t="s">
        <v>124</v>
      </c>
      <c r="P23" s="20"/>
    </row>
    <row r="24" spans="1:16" s="2" customFormat="1" hidden="1" x14ac:dyDescent="0.3">
      <c r="A24" s="22">
        <v>123</v>
      </c>
      <c r="B24" s="14" t="s">
        <v>32</v>
      </c>
      <c r="C24" s="26">
        <v>261</v>
      </c>
      <c r="D24" s="23">
        <v>300</v>
      </c>
      <c r="E24" s="23">
        <v>362</v>
      </c>
      <c r="F24" s="24">
        <f t="shared" si="3"/>
        <v>1.2066666666666668</v>
      </c>
      <c r="G24" s="23">
        <v>362</v>
      </c>
      <c r="H24" s="23">
        <v>380</v>
      </c>
      <c r="I24" s="23">
        <v>399</v>
      </c>
      <c r="J24" s="23">
        <v>310</v>
      </c>
      <c r="K24" s="13">
        <f t="shared" si="4"/>
        <v>0.77694235588972427</v>
      </c>
      <c r="L24" s="12">
        <f t="shared" ref="L24:L27" si="5">+I24*105%</f>
        <v>418.95000000000005</v>
      </c>
      <c r="M24" s="12">
        <v>287</v>
      </c>
      <c r="N24" s="12">
        <v>306</v>
      </c>
      <c r="O24" s="14" t="s">
        <v>124</v>
      </c>
      <c r="P24" s="20"/>
    </row>
    <row r="25" spans="1:16" s="2" customFormat="1" hidden="1" x14ac:dyDescent="0.3">
      <c r="A25" s="22">
        <v>152</v>
      </c>
      <c r="B25" s="14" t="s">
        <v>33</v>
      </c>
      <c r="C25" s="26">
        <v>720</v>
      </c>
      <c r="D25" s="23">
        <v>800</v>
      </c>
      <c r="E25" s="23">
        <v>666.67</v>
      </c>
      <c r="F25" s="24">
        <f t="shared" si="3"/>
        <v>0.83333749999999995</v>
      </c>
      <c r="G25" s="23">
        <v>666.67</v>
      </c>
      <c r="H25" s="23">
        <f>+G25*105%</f>
        <v>700.00350000000003</v>
      </c>
      <c r="I25" s="23">
        <v>735</v>
      </c>
      <c r="J25" s="23">
        <v>733.28</v>
      </c>
      <c r="K25" s="13">
        <f t="shared" si="4"/>
        <v>0.99765986394557815</v>
      </c>
      <c r="L25" s="12">
        <f t="shared" si="5"/>
        <v>771.75</v>
      </c>
      <c r="M25" s="12">
        <v>800</v>
      </c>
      <c r="N25" s="12">
        <v>832</v>
      </c>
      <c r="O25" s="14" t="s">
        <v>121</v>
      </c>
      <c r="P25" s="20"/>
    </row>
    <row r="26" spans="1:16" s="2" customFormat="1" hidden="1" x14ac:dyDescent="0.3">
      <c r="A26" s="7">
        <v>231</v>
      </c>
      <c r="B26" s="8" t="s">
        <v>34</v>
      </c>
      <c r="C26" s="27"/>
      <c r="D26" s="9"/>
      <c r="E26" s="9"/>
      <c r="F26" s="10"/>
      <c r="G26" s="9"/>
      <c r="H26" s="9">
        <v>500</v>
      </c>
      <c r="I26" s="23">
        <v>525</v>
      </c>
      <c r="J26" s="9"/>
      <c r="K26" s="13">
        <f t="shared" si="4"/>
        <v>0</v>
      </c>
      <c r="L26" s="12">
        <f t="shared" si="5"/>
        <v>551.25</v>
      </c>
      <c r="M26" s="12">
        <v>439.43</v>
      </c>
      <c r="N26" s="12">
        <v>573.29999999999995</v>
      </c>
      <c r="O26" s="71"/>
      <c r="P26" s="20"/>
    </row>
    <row r="27" spans="1:16" s="2" customFormat="1" hidden="1" x14ac:dyDescent="0.3">
      <c r="A27" s="22">
        <v>153</v>
      </c>
      <c r="B27" s="14" t="s">
        <v>35</v>
      </c>
      <c r="C27" s="26">
        <v>585</v>
      </c>
      <c r="D27" s="23">
        <v>800</v>
      </c>
      <c r="E27" s="23">
        <v>914</v>
      </c>
      <c r="F27" s="24">
        <f t="shared" si="3"/>
        <v>1.1425000000000001</v>
      </c>
      <c r="G27" s="23">
        <v>914</v>
      </c>
      <c r="H27" s="23">
        <v>950</v>
      </c>
      <c r="I27" s="23">
        <v>997.5</v>
      </c>
      <c r="J27" s="23">
        <v>870</v>
      </c>
      <c r="K27" s="13">
        <f t="shared" si="4"/>
        <v>0.8721804511278195</v>
      </c>
      <c r="L27" s="12">
        <f t="shared" si="5"/>
        <v>1047.375</v>
      </c>
      <c r="M27" s="12">
        <v>893</v>
      </c>
      <c r="N27" s="12">
        <v>922.5</v>
      </c>
      <c r="O27" s="14" t="s">
        <v>124</v>
      </c>
      <c r="P27" s="20"/>
    </row>
    <row r="28" spans="1:16" s="2" customFormat="1" hidden="1" x14ac:dyDescent="0.3">
      <c r="A28" s="22">
        <v>174</v>
      </c>
      <c r="B28" s="14" t="s">
        <v>36</v>
      </c>
      <c r="C28" s="26">
        <v>200</v>
      </c>
      <c r="D28" s="23">
        <v>500</v>
      </c>
      <c r="E28" s="23"/>
      <c r="F28" s="24"/>
      <c r="G28" s="23">
        <v>0</v>
      </c>
      <c r="H28" s="23">
        <v>500</v>
      </c>
      <c r="I28" s="23">
        <v>525</v>
      </c>
      <c r="J28" s="9">
        <v>1260</v>
      </c>
      <c r="K28" s="13">
        <f t="shared" si="4"/>
        <v>2.4</v>
      </c>
      <c r="L28" s="12">
        <v>1000</v>
      </c>
      <c r="M28" s="12">
        <v>762</v>
      </c>
      <c r="N28" s="12">
        <v>1000</v>
      </c>
      <c r="O28" s="14" t="s">
        <v>78</v>
      </c>
      <c r="P28" s="20"/>
    </row>
    <row r="29" spans="1:16" s="2" customFormat="1" hidden="1" x14ac:dyDescent="0.3">
      <c r="A29" s="22">
        <v>175</v>
      </c>
      <c r="B29" s="14" t="s">
        <v>37</v>
      </c>
      <c r="C29" s="26"/>
      <c r="D29" s="23">
        <v>100</v>
      </c>
      <c r="E29" s="23">
        <v>570</v>
      </c>
      <c r="F29" s="24">
        <f t="shared" si="3"/>
        <v>5.7</v>
      </c>
      <c r="G29" s="23">
        <v>570</v>
      </c>
      <c r="H29" s="23">
        <v>100</v>
      </c>
      <c r="I29" s="23">
        <v>105</v>
      </c>
      <c r="J29" s="23">
        <v>440</v>
      </c>
      <c r="K29" s="13">
        <f t="shared" si="4"/>
        <v>4.1904761904761907</v>
      </c>
      <c r="L29" s="28">
        <v>100</v>
      </c>
      <c r="M29" s="28"/>
      <c r="N29" s="12">
        <v>100</v>
      </c>
      <c r="O29" s="14" t="s">
        <v>78</v>
      </c>
      <c r="P29" s="20"/>
    </row>
    <row r="30" spans="1:16" s="2" customFormat="1" hidden="1" x14ac:dyDescent="0.3">
      <c r="A30" s="22"/>
      <c r="B30" s="14" t="s">
        <v>125</v>
      </c>
      <c r="C30" s="26"/>
      <c r="D30" s="23"/>
      <c r="E30" s="23"/>
      <c r="F30" s="24"/>
      <c r="G30" s="23"/>
      <c r="H30" s="23"/>
      <c r="I30" s="23"/>
      <c r="J30" s="23"/>
      <c r="K30" s="13"/>
      <c r="L30" s="28"/>
      <c r="M30" s="28">
        <v>5269.3</v>
      </c>
      <c r="N30" s="12"/>
      <c r="O30" s="14"/>
      <c r="P30" s="20"/>
    </row>
    <row r="31" spans="1:16" s="2" customFormat="1" hidden="1" x14ac:dyDescent="0.3">
      <c r="A31" s="22"/>
      <c r="B31" s="14" t="s">
        <v>38</v>
      </c>
      <c r="C31" s="26"/>
      <c r="D31" s="23"/>
      <c r="E31" s="23"/>
      <c r="F31" s="24"/>
      <c r="G31" s="23"/>
      <c r="H31" s="23"/>
      <c r="I31" s="23"/>
      <c r="J31" s="23"/>
      <c r="K31" s="13"/>
      <c r="L31" s="12">
        <v>500</v>
      </c>
      <c r="M31" s="12"/>
      <c r="N31" s="12">
        <v>2000</v>
      </c>
      <c r="O31" s="14"/>
      <c r="P31" s="20"/>
    </row>
    <row r="32" spans="1:16" s="2" customFormat="1" x14ac:dyDescent="0.3">
      <c r="A32" s="22"/>
      <c r="B32" s="14" t="s">
        <v>28</v>
      </c>
      <c r="C32" s="26">
        <f>SUM(C23:C29)</f>
        <v>2379</v>
      </c>
      <c r="D32" s="23">
        <f>SUM(D23:D29)</f>
        <v>3150</v>
      </c>
      <c r="E32" s="23">
        <f>SUM(E23:E29)</f>
        <v>3224.67</v>
      </c>
      <c r="F32" s="10">
        <f t="shared" si="3"/>
        <v>1.0237047619047619</v>
      </c>
      <c r="G32" s="23">
        <f>SUM(G23:G29)</f>
        <v>3224.67</v>
      </c>
      <c r="H32" s="23">
        <f>SUM(H23:H29)</f>
        <v>3850.0034999999998</v>
      </c>
      <c r="I32" s="9">
        <f>SUM(I23:I29)</f>
        <v>4042.5</v>
      </c>
      <c r="J32" s="9">
        <f>SUM(J23:J29)</f>
        <v>4037.2799999999997</v>
      </c>
      <c r="K32" s="11">
        <f>+J32/I32</f>
        <v>0.99870871985157694</v>
      </c>
      <c r="L32" s="48">
        <f>SUM(L23:L31)</f>
        <v>5183.125</v>
      </c>
      <c r="M32" s="48">
        <f>SUM(M23:M31)</f>
        <v>9059.73</v>
      </c>
      <c r="N32" s="12">
        <f>SUM(N23:N31)</f>
        <v>6408.8</v>
      </c>
      <c r="O32" s="14"/>
    </row>
    <row r="33" spans="1:16" s="2" customFormat="1" x14ac:dyDescent="0.3">
      <c r="A33" s="18"/>
      <c r="C33" s="3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P33" s="20"/>
    </row>
    <row r="34" spans="1:16" s="2" customFormat="1" x14ac:dyDescent="0.3">
      <c r="A34" s="3" t="s">
        <v>39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6" s="2" customFormat="1" ht="43.2" x14ac:dyDescent="0.3">
      <c r="A35" s="4" t="s">
        <v>1</v>
      </c>
      <c r="B35" s="4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5" t="s">
        <v>7</v>
      </c>
      <c r="H35" s="5" t="s">
        <v>8</v>
      </c>
      <c r="I35" s="5" t="s">
        <v>40</v>
      </c>
      <c r="J35" s="5" t="s">
        <v>10</v>
      </c>
      <c r="K35" s="5" t="s">
        <v>11</v>
      </c>
      <c r="L35" s="21" t="s">
        <v>30</v>
      </c>
      <c r="M35" s="21" t="s">
        <v>117</v>
      </c>
      <c r="N35" s="6" t="s">
        <v>118</v>
      </c>
      <c r="O35" s="4" t="s">
        <v>119</v>
      </c>
    </row>
    <row r="36" spans="1:16" s="2" customFormat="1" hidden="1" x14ac:dyDescent="0.3">
      <c r="A36" s="22">
        <v>62</v>
      </c>
      <c r="B36" s="14" t="s">
        <v>41</v>
      </c>
      <c r="C36" s="23">
        <v>1347.3</v>
      </c>
      <c r="D36" s="23">
        <v>1350</v>
      </c>
      <c r="E36" s="23">
        <v>1347.3</v>
      </c>
      <c r="F36" s="24">
        <f>E36/D36</f>
        <v>0.998</v>
      </c>
      <c r="G36" s="23">
        <v>1347.3</v>
      </c>
      <c r="H36" s="23">
        <v>1350</v>
      </c>
      <c r="I36" s="23">
        <v>1420</v>
      </c>
      <c r="J36" s="23">
        <v>1497</v>
      </c>
      <c r="K36" s="13">
        <f>+J36/I36</f>
        <v>1.0542253521126761</v>
      </c>
      <c r="L36" s="12">
        <f>+J36*105%</f>
        <v>1571.8500000000001</v>
      </c>
      <c r="M36" s="12">
        <v>1497</v>
      </c>
      <c r="N36" s="12">
        <v>1634.75</v>
      </c>
      <c r="O36" s="71"/>
    </row>
    <row r="37" spans="1:16" s="2" customFormat="1" hidden="1" x14ac:dyDescent="0.3">
      <c r="A37" s="22">
        <v>63</v>
      </c>
      <c r="B37" s="14" t="s">
        <v>42</v>
      </c>
      <c r="C37" s="23">
        <v>214.99</v>
      </c>
      <c r="D37" s="23">
        <v>200</v>
      </c>
      <c r="E37" s="23">
        <v>385.71</v>
      </c>
      <c r="F37" s="24">
        <f t="shared" ref="F37:F39" si="6">E37/D37</f>
        <v>1.92855</v>
      </c>
      <c r="G37" s="23">
        <v>450</v>
      </c>
      <c r="H37" s="23">
        <v>500</v>
      </c>
      <c r="I37" s="23">
        <v>600</v>
      </c>
      <c r="J37" s="23">
        <v>286.63</v>
      </c>
      <c r="K37" s="13">
        <f t="shared" ref="K37:K38" si="7">+J37/I37</f>
        <v>0.47771666666666668</v>
      </c>
      <c r="L37" s="12">
        <v>500</v>
      </c>
      <c r="M37" s="12">
        <v>117.54</v>
      </c>
      <c r="N37" s="12">
        <v>250</v>
      </c>
      <c r="O37" s="14" t="s">
        <v>75</v>
      </c>
    </row>
    <row r="38" spans="1:16" s="2" customFormat="1" hidden="1" x14ac:dyDescent="0.3">
      <c r="A38" s="22">
        <v>64</v>
      </c>
      <c r="B38" s="14" t="s">
        <v>43</v>
      </c>
      <c r="C38" s="23">
        <v>642.54</v>
      </c>
      <c r="D38" s="23">
        <v>1100</v>
      </c>
      <c r="E38" s="23">
        <v>941.14</v>
      </c>
      <c r="F38" s="24">
        <f t="shared" si="6"/>
        <v>0.85558181818181822</v>
      </c>
      <c r="G38" s="23">
        <v>1100</v>
      </c>
      <c r="H38" s="23">
        <f>+G38*110%</f>
        <v>1210</v>
      </c>
      <c r="I38" s="23">
        <v>1270</v>
      </c>
      <c r="J38" s="23">
        <v>595.21</v>
      </c>
      <c r="K38" s="13">
        <f t="shared" si="7"/>
        <v>0.46866929133858271</v>
      </c>
      <c r="L38" s="12">
        <v>1000</v>
      </c>
      <c r="M38" s="12">
        <v>395.19</v>
      </c>
      <c r="N38" s="12">
        <v>1040</v>
      </c>
      <c r="O38" s="71"/>
    </row>
    <row r="39" spans="1:16" s="2" customFormat="1" x14ac:dyDescent="0.3">
      <c r="A39" s="22"/>
      <c r="B39" s="14" t="s">
        <v>28</v>
      </c>
      <c r="C39" s="23">
        <f>SUM(C36:C38)</f>
        <v>2204.83</v>
      </c>
      <c r="D39" s="23">
        <f>SUM(D36:D38)</f>
        <v>2650</v>
      </c>
      <c r="E39" s="23">
        <f>SUM(E36:E38)</f>
        <v>2674.15</v>
      </c>
      <c r="F39" s="10">
        <f t="shared" si="6"/>
        <v>1.0091132075471698</v>
      </c>
      <c r="G39" s="23">
        <f>SUM(G36:G38)</f>
        <v>2897.3</v>
      </c>
      <c r="H39" s="23">
        <f>SUM(H36:H38)</f>
        <v>3060</v>
      </c>
      <c r="I39" s="23">
        <f>SUM(I36:I38)</f>
        <v>3290</v>
      </c>
      <c r="J39" s="23">
        <f t="shared" ref="J39:L39" si="8">SUM(J36:J38)</f>
        <v>2378.84</v>
      </c>
      <c r="K39" s="11">
        <f>+J39/I39</f>
        <v>0.72305167173252283</v>
      </c>
      <c r="L39" s="48">
        <f t="shared" si="8"/>
        <v>3071.8500000000004</v>
      </c>
      <c r="M39" s="48">
        <f>SUM(M36:M38)</f>
        <v>2009.73</v>
      </c>
      <c r="N39" s="12">
        <f>SUM(N36:N38)</f>
        <v>2924.75</v>
      </c>
      <c r="O39" s="14"/>
    </row>
    <row r="40" spans="1:16" s="2" customFormat="1" x14ac:dyDescent="0.3">
      <c r="A40" s="18"/>
      <c r="C40" s="31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6" s="2" customFormat="1" ht="15.75" customHeight="1" x14ac:dyDescent="0.3">
      <c r="A41" s="3" t="s">
        <v>44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s="2" customFormat="1" ht="43.2" x14ac:dyDescent="0.3">
      <c r="A42" s="4" t="s">
        <v>1</v>
      </c>
      <c r="B42" s="4" t="s">
        <v>2</v>
      </c>
      <c r="C42" s="5" t="s">
        <v>3</v>
      </c>
      <c r="D42" s="5" t="s">
        <v>4</v>
      </c>
      <c r="E42" s="5" t="s">
        <v>5</v>
      </c>
      <c r="F42" s="5" t="s">
        <v>6</v>
      </c>
      <c r="G42" s="5" t="s">
        <v>7</v>
      </c>
      <c r="H42" s="5" t="s">
        <v>8</v>
      </c>
      <c r="I42" s="5" t="s">
        <v>9</v>
      </c>
      <c r="J42" s="5" t="s">
        <v>10</v>
      </c>
      <c r="K42" s="5" t="s">
        <v>11</v>
      </c>
      <c r="L42" s="21" t="s">
        <v>30</v>
      </c>
      <c r="M42" s="21" t="s">
        <v>117</v>
      </c>
      <c r="N42" s="6" t="s">
        <v>118</v>
      </c>
      <c r="O42" s="4" t="s">
        <v>119</v>
      </c>
    </row>
    <row r="43" spans="1:16" s="2" customFormat="1" hidden="1" x14ac:dyDescent="0.3">
      <c r="A43" s="22">
        <v>2</v>
      </c>
      <c r="B43" s="14" t="s">
        <v>45</v>
      </c>
      <c r="C43" s="26"/>
      <c r="D43" s="23">
        <v>0</v>
      </c>
      <c r="E43" s="23"/>
      <c r="F43" s="23"/>
      <c r="G43" s="23">
        <v>0</v>
      </c>
      <c r="H43" s="23">
        <f>+G43*110%</f>
        <v>0</v>
      </c>
      <c r="I43" s="23">
        <f>+E43*105%</f>
        <v>0</v>
      </c>
      <c r="J43" s="14">
        <v>2470.0500000000002</v>
      </c>
      <c r="K43" s="11"/>
      <c r="L43" s="12">
        <f>+J43*105%</f>
        <v>2593.5525000000002</v>
      </c>
      <c r="M43" s="12">
        <v>2470.0500000000002</v>
      </c>
      <c r="N43" s="12">
        <v>2697.29</v>
      </c>
      <c r="O43" s="71"/>
    </row>
    <row r="44" spans="1:16" s="2" customFormat="1" hidden="1" x14ac:dyDescent="0.3">
      <c r="A44" s="22">
        <v>3</v>
      </c>
      <c r="B44" s="14" t="s">
        <v>46</v>
      </c>
      <c r="C44" s="26">
        <v>1470.26</v>
      </c>
      <c r="D44" s="23">
        <v>2000</v>
      </c>
      <c r="E44" s="23">
        <v>1128.76</v>
      </c>
      <c r="F44" s="24">
        <f>E44/D44</f>
        <v>0.56437999999999999</v>
      </c>
      <c r="G44" s="23">
        <v>2000</v>
      </c>
      <c r="H44" s="23">
        <f>+G44*110%</f>
        <v>2200</v>
      </c>
      <c r="I44" s="23">
        <v>2310</v>
      </c>
      <c r="J44" s="23">
        <v>1592.52</v>
      </c>
      <c r="K44" s="11">
        <f t="shared" ref="K44:K45" si="9">+J44/I44</f>
        <v>0.68940259740259735</v>
      </c>
      <c r="L44" s="12">
        <f t="shared" ref="L44" si="10">+I44*105%</f>
        <v>2425.5</v>
      </c>
      <c r="M44" s="12">
        <v>937.66</v>
      </c>
      <c r="N44" s="12">
        <v>2000</v>
      </c>
      <c r="O44" s="14" t="s">
        <v>75</v>
      </c>
    </row>
    <row r="45" spans="1:16" s="2" customFormat="1" hidden="1" x14ac:dyDescent="0.3">
      <c r="A45" s="22">
        <v>4</v>
      </c>
      <c r="B45" s="14" t="s">
        <v>47</v>
      </c>
      <c r="C45" s="26">
        <v>2640.64</v>
      </c>
      <c r="D45" s="23">
        <v>5200</v>
      </c>
      <c r="E45" s="23">
        <v>4649.17</v>
      </c>
      <c r="F45" s="24">
        <f>E45/D45</f>
        <v>0.89407115384615388</v>
      </c>
      <c r="G45" s="23">
        <v>5200</v>
      </c>
      <c r="H45" s="23">
        <f>+G45*110%</f>
        <v>5720.0000000000009</v>
      </c>
      <c r="I45" s="23">
        <v>6000</v>
      </c>
      <c r="J45" s="23">
        <v>4200.8100000000004</v>
      </c>
      <c r="K45" s="11">
        <f t="shared" si="9"/>
        <v>0.70013500000000006</v>
      </c>
      <c r="L45" s="12">
        <v>5000</v>
      </c>
      <c r="M45" s="12">
        <v>1282.18</v>
      </c>
      <c r="N45" s="12">
        <v>5200</v>
      </c>
      <c r="O45" s="71"/>
    </row>
    <row r="46" spans="1:16" s="2" customFormat="1" ht="28.8" hidden="1" x14ac:dyDescent="0.3">
      <c r="A46" s="22">
        <v>240</v>
      </c>
      <c r="B46" s="14" t="s">
        <v>48</v>
      </c>
      <c r="C46" s="26"/>
      <c r="D46" s="23"/>
      <c r="E46" s="23"/>
      <c r="F46" s="24"/>
      <c r="G46" s="23"/>
      <c r="H46" s="23"/>
      <c r="I46" s="23"/>
      <c r="J46" s="9">
        <v>22887.53</v>
      </c>
      <c r="K46" s="11"/>
      <c r="L46" s="16"/>
      <c r="M46" s="29">
        <v>39160.47</v>
      </c>
      <c r="N46" s="12"/>
      <c r="O46" s="14" t="s">
        <v>126</v>
      </c>
    </row>
    <row r="47" spans="1:16" s="2" customFormat="1" x14ac:dyDescent="0.3">
      <c r="A47" s="22"/>
      <c r="B47" s="14" t="s">
        <v>28</v>
      </c>
      <c r="C47" s="26">
        <f>SUM(C44:C45)</f>
        <v>4110.8999999999996</v>
      </c>
      <c r="D47" s="23">
        <f>SUM(D43:D45)</f>
        <v>7200</v>
      </c>
      <c r="E47" s="23">
        <f>SUM(E44:E45)</f>
        <v>5777.93</v>
      </c>
      <c r="F47" s="10">
        <f>E47/D47</f>
        <v>0.80249027777777782</v>
      </c>
      <c r="G47" s="23">
        <f>SUM(G43:G45)</f>
        <v>7200</v>
      </c>
      <c r="H47" s="23">
        <f>SUM(H43:H45)</f>
        <v>7920.0000000000009</v>
      </c>
      <c r="I47" s="9">
        <f>SUM(I44:I45)</f>
        <v>8310</v>
      </c>
      <c r="J47" s="9">
        <f>SUM(J43:J46)</f>
        <v>31150.91</v>
      </c>
      <c r="K47" s="11">
        <f>+J47/I47</f>
        <v>3.7486052948255115</v>
      </c>
      <c r="L47" s="48">
        <f>SUM(L43:L45)</f>
        <v>10019.0525</v>
      </c>
      <c r="M47" s="48">
        <f>SUM(M43:M46)</f>
        <v>43850.36</v>
      </c>
      <c r="N47" s="12">
        <f>SUM(N43:N46)</f>
        <v>9897.2900000000009</v>
      </c>
      <c r="O47" s="14"/>
    </row>
    <row r="48" spans="1:16" customFormat="1" ht="15" thickBot="1" x14ac:dyDescent="0.35">
      <c r="L48" s="32"/>
      <c r="M48" s="32"/>
      <c r="N48" s="32"/>
    </row>
    <row r="49" spans="1:16" x14ac:dyDescent="0.3">
      <c r="A49" s="33" t="s">
        <v>49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5"/>
      <c r="M49" s="35"/>
      <c r="N49" s="35"/>
      <c r="O49" s="35"/>
    </row>
    <row r="50" spans="1:16" s="2" customFormat="1" ht="43.2" x14ac:dyDescent="0.3">
      <c r="A50" s="36" t="s">
        <v>1</v>
      </c>
      <c r="B50" s="4" t="s">
        <v>2</v>
      </c>
      <c r="C50" s="5" t="s">
        <v>3</v>
      </c>
      <c r="D50" s="5" t="s">
        <v>4</v>
      </c>
      <c r="E50" s="5" t="s">
        <v>5</v>
      </c>
      <c r="F50" s="5" t="s">
        <v>6</v>
      </c>
      <c r="G50" s="5" t="s">
        <v>7</v>
      </c>
      <c r="H50" s="5" t="s">
        <v>8</v>
      </c>
      <c r="I50" s="5" t="s">
        <v>9</v>
      </c>
      <c r="J50" s="5" t="s">
        <v>10</v>
      </c>
      <c r="K50" s="5" t="s">
        <v>11</v>
      </c>
      <c r="L50" s="21" t="s">
        <v>30</v>
      </c>
      <c r="M50" s="21" t="s">
        <v>117</v>
      </c>
      <c r="N50" s="6" t="s">
        <v>118</v>
      </c>
      <c r="O50" s="4" t="s">
        <v>119</v>
      </c>
    </row>
    <row r="51" spans="1:16" customFormat="1" hidden="1" x14ac:dyDescent="0.3">
      <c r="A51" s="37">
        <v>15</v>
      </c>
      <c r="B51" s="14" t="s">
        <v>50</v>
      </c>
      <c r="C51" s="26">
        <v>723.55</v>
      </c>
      <c r="D51" s="23">
        <v>730</v>
      </c>
      <c r="E51" s="23">
        <v>723.55</v>
      </c>
      <c r="F51" s="24">
        <f>E51/D51</f>
        <v>0.99116438356164382</v>
      </c>
      <c r="G51" s="23">
        <v>723.55</v>
      </c>
      <c r="H51" s="23">
        <v>730</v>
      </c>
      <c r="I51" s="23">
        <v>766.5</v>
      </c>
      <c r="J51" s="23">
        <v>835.7</v>
      </c>
      <c r="K51" s="13">
        <f>+J51/I51</f>
        <v>1.0902804957599479</v>
      </c>
      <c r="L51" s="12">
        <f>+J51*105%</f>
        <v>877.48500000000013</v>
      </c>
      <c r="M51" s="12">
        <v>1044.6300000000001</v>
      </c>
      <c r="N51" s="12">
        <v>1086.42</v>
      </c>
      <c r="O51" s="38" t="s">
        <v>127</v>
      </c>
    </row>
    <row r="52" spans="1:16" s="2" customFormat="1" ht="28.8" hidden="1" x14ac:dyDescent="0.3">
      <c r="A52" s="37">
        <v>16</v>
      </c>
      <c r="B52" s="14" t="s">
        <v>51</v>
      </c>
      <c r="C52" s="26">
        <v>1036.3499999999999</v>
      </c>
      <c r="D52" s="23">
        <v>1750</v>
      </c>
      <c r="E52" s="23">
        <v>1655.54</v>
      </c>
      <c r="F52" s="24">
        <f t="shared" ref="F52:F54" si="11">E52/D52</f>
        <v>0.94602285714285717</v>
      </c>
      <c r="G52" s="23">
        <v>1750</v>
      </c>
      <c r="H52" s="23">
        <f>+G52*110%</f>
        <v>1925.0000000000002</v>
      </c>
      <c r="I52" s="23">
        <v>2021.25</v>
      </c>
      <c r="J52" s="23">
        <v>964.45</v>
      </c>
      <c r="K52" s="13">
        <f t="shared" ref="K52:K53" si="12">+J52/I52</f>
        <v>0.47715522572665431</v>
      </c>
      <c r="L52" s="12">
        <v>1500</v>
      </c>
      <c r="M52" s="12">
        <v>1278.8</v>
      </c>
      <c r="N52" s="12">
        <f>+L52*104%</f>
        <v>1560</v>
      </c>
      <c r="O52" s="14" t="s">
        <v>127</v>
      </c>
    </row>
    <row r="53" spans="1:16" s="2" customFormat="1" hidden="1" x14ac:dyDescent="0.3">
      <c r="A53" s="37">
        <v>17</v>
      </c>
      <c r="B53" s="14" t="s">
        <v>52</v>
      </c>
      <c r="C53" s="26">
        <v>284.60000000000002</v>
      </c>
      <c r="D53" s="23">
        <v>200</v>
      </c>
      <c r="E53" s="23">
        <v>268.58</v>
      </c>
      <c r="F53" s="24">
        <f t="shared" si="11"/>
        <v>1.3429</v>
      </c>
      <c r="G53" s="23">
        <v>350</v>
      </c>
      <c r="H53" s="23">
        <f>+G53*110%</f>
        <v>385.00000000000006</v>
      </c>
      <c r="I53" s="23">
        <v>404.25</v>
      </c>
      <c r="J53" s="23">
        <v>184.82</v>
      </c>
      <c r="K53" s="13">
        <f t="shared" si="12"/>
        <v>0.45719233147804572</v>
      </c>
      <c r="L53" s="12">
        <v>300</v>
      </c>
      <c r="M53" s="12">
        <v>36.76</v>
      </c>
      <c r="N53" s="12">
        <v>200</v>
      </c>
      <c r="O53" s="14" t="s">
        <v>128</v>
      </c>
    </row>
    <row r="54" spans="1:16" s="2" customFormat="1" ht="15" thickBot="1" x14ac:dyDescent="0.35">
      <c r="A54" s="39"/>
      <c r="B54" s="40" t="s">
        <v>28</v>
      </c>
      <c r="C54" s="41">
        <f>SUM(C51:C53)</f>
        <v>2044.5</v>
      </c>
      <c r="D54" s="42">
        <f>SUM(D51:D53)</f>
        <v>2680</v>
      </c>
      <c r="E54" s="42">
        <f>SUM(E51:E53)</f>
        <v>2647.67</v>
      </c>
      <c r="F54" s="10">
        <f t="shared" si="11"/>
        <v>0.9879365671641791</v>
      </c>
      <c r="G54" s="42">
        <f>SUM(G51:G53)</f>
        <v>2823.55</v>
      </c>
      <c r="H54" s="23">
        <f>SUM(H51:H53)</f>
        <v>3040</v>
      </c>
      <c r="I54" s="43">
        <f>SUM(I51:I53)</f>
        <v>3192</v>
      </c>
      <c r="J54" s="43">
        <f t="shared" ref="J54:L54" si="13">SUM(J51:J53)</f>
        <v>1984.97</v>
      </c>
      <c r="K54" s="11">
        <f>+J54/I54</f>
        <v>0.62185776942355886</v>
      </c>
      <c r="L54" s="77">
        <f t="shared" si="13"/>
        <v>2677.4850000000001</v>
      </c>
      <c r="M54" s="77">
        <f>SUM(M51:M53)</f>
        <v>2360.1900000000005</v>
      </c>
      <c r="N54" s="12">
        <f>SUM(N51:N53)</f>
        <v>2846.42</v>
      </c>
      <c r="O54" s="14"/>
    </row>
    <row r="55" spans="1:16" s="2" customFormat="1" x14ac:dyDescent="0.3">
      <c r="A55" s="44"/>
      <c r="C55" s="31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6" s="2" customFormat="1" x14ac:dyDescent="0.3">
      <c r="A56" s="3" t="s">
        <v>53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6" s="2" customFormat="1" ht="43.2" x14ac:dyDescent="0.3">
      <c r="A57" s="4" t="s">
        <v>1</v>
      </c>
      <c r="B57" s="4" t="s">
        <v>2</v>
      </c>
      <c r="C57" s="5" t="s">
        <v>3</v>
      </c>
      <c r="D57" s="5" t="s">
        <v>4</v>
      </c>
      <c r="E57" s="5" t="s">
        <v>5</v>
      </c>
      <c r="F57" s="5" t="s">
        <v>6</v>
      </c>
      <c r="G57" s="5" t="s">
        <v>7</v>
      </c>
      <c r="H57" s="5" t="s">
        <v>8</v>
      </c>
      <c r="I57" s="5" t="s">
        <v>9</v>
      </c>
      <c r="J57" s="5" t="s">
        <v>10</v>
      </c>
      <c r="K57" s="5" t="s">
        <v>11</v>
      </c>
      <c r="L57" s="21" t="s">
        <v>30</v>
      </c>
      <c r="M57" s="21" t="s">
        <v>117</v>
      </c>
      <c r="N57" s="6" t="s">
        <v>118</v>
      </c>
      <c r="O57" s="4" t="s">
        <v>119</v>
      </c>
    </row>
    <row r="58" spans="1:16" s="2" customFormat="1" hidden="1" x14ac:dyDescent="0.3">
      <c r="A58" s="22">
        <v>5</v>
      </c>
      <c r="B58" s="14" t="s">
        <v>54</v>
      </c>
      <c r="C58" s="26">
        <v>245.15</v>
      </c>
      <c r="D58" s="23">
        <v>500</v>
      </c>
      <c r="E58" s="23">
        <v>319</v>
      </c>
      <c r="F58" s="24">
        <f>E58/D58</f>
        <v>0.63800000000000001</v>
      </c>
      <c r="G58" s="23">
        <v>319</v>
      </c>
      <c r="H58" s="23">
        <v>500</v>
      </c>
      <c r="I58" s="23">
        <v>0</v>
      </c>
      <c r="J58" s="23">
        <v>670.86</v>
      </c>
      <c r="K58" s="13"/>
      <c r="L58" s="28">
        <v>5000</v>
      </c>
      <c r="M58" s="28">
        <v>675</v>
      </c>
      <c r="N58" s="28">
        <v>1000</v>
      </c>
      <c r="O58" s="14" t="s">
        <v>129</v>
      </c>
    </row>
    <row r="59" spans="1:16" s="2" customFormat="1" ht="28.8" hidden="1" x14ac:dyDescent="0.3">
      <c r="A59" s="22">
        <v>18</v>
      </c>
      <c r="B59" s="14" t="s">
        <v>55</v>
      </c>
      <c r="C59" s="26">
        <v>922.85</v>
      </c>
      <c r="D59" s="23">
        <v>500</v>
      </c>
      <c r="E59" s="23">
        <v>163.9</v>
      </c>
      <c r="F59" s="24">
        <f>E59/D59</f>
        <v>0.32780000000000004</v>
      </c>
      <c r="G59" s="23">
        <v>1500</v>
      </c>
      <c r="H59" s="23">
        <v>500</v>
      </c>
      <c r="I59" s="23">
        <v>500</v>
      </c>
      <c r="J59" s="23">
        <v>95</v>
      </c>
      <c r="K59" s="13">
        <f>+J59/I59</f>
        <v>0.19</v>
      </c>
      <c r="L59" s="12">
        <v>500</v>
      </c>
      <c r="M59" s="12"/>
      <c r="N59" s="28">
        <v>500</v>
      </c>
      <c r="O59" s="14" t="s">
        <v>78</v>
      </c>
    </row>
    <row r="60" spans="1:16" s="2" customFormat="1" ht="28.8" hidden="1" x14ac:dyDescent="0.3">
      <c r="A60" s="22">
        <v>20</v>
      </c>
      <c r="B60" s="14" t="s">
        <v>56</v>
      </c>
      <c r="C60" s="26">
        <v>1316.33</v>
      </c>
      <c r="D60" s="23">
        <v>2000</v>
      </c>
      <c r="E60" s="23">
        <v>9246</v>
      </c>
      <c r="F60" s="24">
        <f t="shared" ref="F60:F73" si="14">E60/D60</f>
        <v>4.6230000000000002</v>
      </c>
      <c r="G60" s="23">
        <v>9246</v>
      </c>
      <c r="H60" s="23">
        <v>1000</v>
      </c>
      <c r="I60" s="23">
        <v>1000</v>
      </c>
      <c r="J60" s="23">
        <v>1149.1300000000001</v>
      </c>
      <c r="K60" s="13">
        <f t="shared" ref="K60:K73" si="15">+J60/I60</f>
        <v>1.1491300000000002</v>
      </c>
      <c r="L60" s="12">
        <v>1000</v>
      </c>
      <c r="M60" s="12">
        <v>204.98</v>
      </c>
      <c r="N60" s="28">
        <v>1000</v>
      </c>
      <c r="O60" s="14" t="s">
        <v>78</v>
      </c>
    </row>
    <row r="61" spans="1:16" s="2" customFormat="1" hidden="1" x14ac:dyDescent="0.3">
      <c r="A61" s="22">
        <v>24</v>
      </c>
      <c r="B61" s="14" t="s">
        <v>57</v>
      </c>
      <c r="C61" s="26">
        <v>1870</v>
      </c>
      <c r="D61" s="23">
        <v>2000</v>
      </c>
      <c r="E61" s="23">
        <v>91.97</v>
      </c>
      <c r="F61" s="24">
        <f t="shared" si="14"/>
        <v>4.5984999999999998E-2</v>
      </c>
      <c r="G61" s="23">
        <v>91.97</v>
      </c>
      <c r="H61" s="23">
        <v>250</v>
      </c>
      <c r="I61" s="23">
        <v>250</v>
      </c>
      <c r="J61" s="23">
        <v>267.19</v>
      </c>
      <c r="K61" s="13">
        <f t="shared" si="15"/>
        <v>1.0687599999999999</v>
      </c>
      <c r="L61" s="12">
        <v>600</v>
      </c>
      <c r="M61" s="12">
        <v>545.63</v>
      </c>
      <c r="N61" s="28">
        <v>600</v>
      </c>
      <c r="O61" s="14" t="s">
        <v>78</v>
      </c>
    </row>
    <row r="62" spans="1:16" s="2" customFormat="1" ht="28.8" hidden="1" x14ac:dyDescent="0.3">
      <c r="A62" s="22">
        <v>26</v>
      </c>
      <c r="B62" s="14" t="s">
        <v>58</v>
      </c>
      <c r="C62" s="26"/>
      <c r="D62" s="23">
        <v>100</v>
      </c>
      <c r="E62" s="23"/>
      <c r="F62" s="24"/>
      <c r="G62" s="23">
        <v>0</v>
      </c>
      <c r="H62" s="23">
        <v>100</v>
      </c>
      <c r="I62" s="23">
        <v>100</v>
      </c>
      <c r="J62" s="23"/>
      <c r="K62" s="13">
        <f t="shared" si="15"/>
        <v>0</v>
      </c>
      <c r="L62" s="12">
        <v>100</v>
      </c>
      <c r="M62" s="12"/>
      <c r="N62" s="28">
        <v>100</v>
      </c>
      <c r="O62" s="14" t="s">
        <v>78</v>
      </c>
    </row>
    <row r="63" spans="1:16" s="2" customFormat="1" ht="28.8" hidden="1" x14ac:dyDescent="0.3">
      <c r="A63" s="22">
        <v>27</v>
      </c>
      <c r="B63" s="14" t="s">
        <v>59</v>
      </c>
      <c r="C63" s="26"/>
      <c r="D63" s="23">
        <v>750</v>
      </c>
      <c r="E63" s="23">
        <v>2259</v>
      </c>
      <c r="F63" s="24">
        <f t="shared" si="14"/>
        <v>3.012</v>
      </c>
      <c r="G63" s="23">
        <v>2259</v>
      </c>
      <c r="H63" s="23">
        <v>750</v>
      </c>
      <c r="I63" s="23">
        <v>750</v>
      </c>
      <c r="J63" s="23"/>
      <c r="K63" s="13">
        <f t="shared" si="15"/>
        <v>0</v>
      </c>
      <c r="L63" s="12">
        <v>750</v>
      </c>
      <c r="M63" s="12"/>
      <c r="N63" s="28">
        <v>750</v>
      </c>
      <c r="O63" s="14" t="s">
        <v>78</v>
      </c>
      <c r="P63" s="20"/>
    </row>
    <row r="64" spans="1:16" s="2" customFormat="1" ht="28.8" hidden="1" x14ac:dyDescent="0.3">
      <c r="A64" s="22">
        <v>30</v>
      </c>
      <c r="B64" s="14" t="s">
        <v>60</v>
      </c>
      <c r="C64" s="26">
        <v>441.19</v>
      </c>
      <c r="D64" s="23">
        <v>750</v>
      </c>
      <c r="E64" s="23">
        <v>116.42</v>
      </c>
      <c r="F64" s="24">
        <f t="shared" si="14"/>
        <v>0.15522666666666668</v>
      </c>
      <c r="G64" s="23">
        <v>200</v>
      </c>
      <c r="H64" s="23">
        <v>750</v>
      </c>
      <c r="I64" s="23">
        <v>750</v>
      </c>
      <c r="J64" s="23">
        <v>1150.3599999999999</v>
      </c>
      <c r="K64" s="13">
        <f t="shared" si="15"/>
        <v>1.5338133333333333</v>
      </c>
      <c r="L64" s="12">
        <v>750</v>
      </c>
      <c r="M64" s="12">
        <v>950.56</v>
      </c>
      <c r="N64" s="28">
        <v>750</v>
      </c>
      <c r="O64" s="14" t="s">
        <v>78</v>
      </c>
    </row>
    <row r="65" spans="1:15" s="2" customFormat="1" hidden="1" x14ac:dyDescent="0.3">
      <c r="A65" s="22">
        <v>32</v>
      </c>
      <c r="B65" s="14" t="s">
        <v>61</v>
      </c>
      <c r="C65" s="26">
        <v>1308.8</v>
      </c>
      <c r="D65" s="23">
        <v>500</v>
      </c>
      <c r="E65" s="23">
        <v>780.5</v>
      </c>
      <c r="F65" s="24">
        <f t="shared" si="14"/>
        <v>1.5609999999999999</v>
      </c>
      <c r="G65" s="23">
        <v>800</v>
      </c>
      <c r="H65" s="23">
        <v>200</v>
      </c>
      <c r="I65" s="23">
        <v>200</v>
      </c>
      <c r="J65" s="23">
        <v>368.79</v>
      </c>
      <c r="K65" s="13">
        <f t="shared" si="15"/>
        <v>1.8439500000000002</v>
      </c>
      <c r="L65" s="12">
        <v>200</v>
      </c>
      <c r="M65" s="12">
        <v>632.85</v>
      </c>
      <c r="N65" s="28">
        <v>400</v>
      </c>
      <c r="O65" s="14" t="s">
        <v>128</v>
      </c>
    </row>
    <row r="66" spans="1:15" s="2" customFormat="1" hidden="1" x14ac:dyDescent="0.3">
      <c r="A66" s="22">
        <v>33</v>
      </c>
      <c r="B66" s="14" t="s">
        <v>62</v>
      </c>
      <c r="C66" s="26"/>
      <c r="D66" s="23">
        <v>500</v>
      </c>
      <c r="E66" s="23"/>
      <c r="F66" s="24"/>
      <c r="G66" s="23">
        <v>0</v>
      </c>
      <c r="H66" s="23">
        <v>500</v>
      </c>
      <c r="I66" s="23">
        <v>500</v>
      </c>
      <c r="J66" s="23">
        <v>450</v>
      </c>
      <c r="K66" s="13">
        <f t="shared" si="15"/>
        <v>0.9</v>
      </c>
      <c r="L66" s="12">
        <v>500</v>
      </c>
      <c r="M66" s="12"/>
      <c r="N66" s="28">
        <v>500</v>
      </c>
      <c r="O66" s="14" t="s">
        <v>78</v>
      </c>
    </row>
    <row r="67" spans="1:15" s="2" customFormat="1" hidden="1" x14ac:dyDescent="0.3">
      <c r="A67" s="22">
        <v>65</v>
      </c>
      <c r="B67" s="14" t="s">
        <v>63</v>
      </c>
      <c r="C67" s="26">
        <v>441.23</v>
      </c>
      <c r="D67" s="23">
        <v>500</v>
      </c>
      <c r="E67" s="23">
        <v>2011.34</v>
      </c>
      <c r="F67" s="24">
        <f t="shared" si="14"/>
        <v>4.0226800000000003</v>
      </c>
      <c r="G67" s="23">
        <v>2011.34</v>
      </c>
      <c r="H67" s="23">
        <v>500</v>
      </c>
      <c r="I67" s="23">
        <v>500</v>
      </c>
      <c r="J67" s="23">
        <v>263.8</v>
      </c>
      <c r="K67" s="13">
        <f t="shared" si="15"/>
        <v>0.52760000000000007</v>
      </c>
      <c r="L67" s="12">
        <v>250</v>
      </c>
      <c r="M67" s="12">
        <v>140</v>
      </c>
      <c r="N67" s="28">
        <v>250</v>
      </c>
      <c r="O67" s="14" t="s">
        <v>78</v>
      </c>
    </row>
    <row r="68" spans="1:15" s="2" customFormat="1" ht="28.8" hidden="1" x14ac:dyDescent="0.3">
      <c r="A68" s="22">
        <v>97</v>
      </c>
      <c r="B68" s="14" t="s">
        <v>64</v>
      </c>
      <c r="C68" s="26">
        <v>81.45</v>
      </c>
      <c r="D68" s="23">
        <v>500</v>
      </c>
      <c r="E68" s="23"/>
      <c r="F68" s="24"/>
      <c r="G68" s="23">
        <v>0</v>
      </c>
      <c r="H68" s="23">
        <v>500</v>
      </c>
      <c r="I68" s="23">
        <v>525</v>
      </c>
      <c r="J68" s="23">
        <v>280</v>
      </c>
      <c r="K68" s="13">
        <f t="shared" si="15"/>
        <v>0.53333333333333333</v>
      </c>
      <c r="L68" s="12">
        <v>525</v>
      </c>
      <c r="M68" s="12">
        <v>350</v>
      </c>
      <c r="N68" s="28">
        <v>525</v>
      </c>
      <c r="O68" s="14" t="s">
        <v>78</v>
      </c>
    </row>
    <row r="69" spans="1:15" s="2" customFormat="1" hidden="1" x14ac:dyDescent="0.3">
      <c r="A69" s="22">
        <v>125</v>
      </c>
      <c r="B69" s="14" t="s">
        <v>130</v>
      </c>
      <c r="C69" s="26"/>
      <c r="D69" s="23">
        <v>0</v>
      </c>
      <c r="E69" s="23"/>
      <c r="F69" s="24"/>
      <c r="G69" s="23">
        <v>0</v>
      </c>
      <c r="H69" s="23"/>
      <c r="I69" s="23"/>
      <c r="J69" s="23"/>
      <c r="K69" s="13"/>
      <c r="L69" s="12"/>
      <c r="M69" s="12"/>
      <c r="N69" s="28"/>
      <c r="O69" s="14"/>
    </row>
    <row r="70" spans="1:15" s="2" customFormat="1" hidden="1" x14ac:dyDescent="0.3">
      <c r="A70" s="22">
        <v>164</v>
      </c>
      <c r="B70" s="14" t="s">
        <v>65</v>
      </c>
      <c r="C70" s="26">
        <v>325.49</v>
      </c>
      <c r="D70" s="23">
        <v>1000</v>
      </c>
      <c r="E70" s="23">
        <v>70</v>
      </c>
      <c r="F70" s="24">
        <f t="shared" si="14"/>
        <v>7.0000000000000007E-2</v>
      </c>
      <c r="G70" s="23">
        <v>70</v>
      </c>
      <c r="H70" s="23">
        <v>500</v>
      </c>
      <c r="I70" s="23">
        <v>500</v>
      </c>
      <c r="J70" s="23">
        <v>1325</v>
      </c>
      <c r="K70" s="13">
        <f t="shared" si="15"/>
        <v>2.65</v>
      </c>
      <c r="L70" s="12">
        <v>750</v>
      </c>
      <c r="M70" s="12">
        <v>652.08000000000004</v>
      </c>
      <c r="N70" s="28">
        <v>750</v>
      </c>
      <c r="O70" s="14" t="s">
        <v>78</v>
      </c>
    </row>
    <row r="71" spans="1:15" s="2" customFormat="1" hidden="1" x14ac:dyDescent="0.3">
      <c r="A71" s="22">
        <v>214</v>
      </c>
      <c r="B71" s="14" t="s">
        <v>66</v>
      </c>
      <c r="C71" s="26">
        <v>317.5</v>
      </c>
      <c r="D71" s="23">
        <v>400</v>
      </c>
      <c r="E71" s="23"/>
      <c r="F71" s="24"/>
      <c r="G71" s="23">
        <v>0</v>
      </c>
      <c r="H71" s="23">
        <v>400</v>
      </c>
      <c r="I71" s="23">
        <v>400</v>
      </c>
      <c r="J71" s="23"/>
      <c r="K71" s="13">
        <f t="shared" si="15"/>
        <v>0</v>
      </c>
      <c r="L71" s="12">
        <v>400</v>
      </c>
      <c r="M71" s="12">
        <v>389</v>
      </c>
      <c r="N71" s="28">
        <v>400</v>
      </c>
      <c r="O71" s="14" t="s">
        <v>78</v>
      </c>
    </row>
    <row r="72" spans="1:15" s="2" customFormat="1" hidden="1" x14ac:dyDescent="0.3">
      <c r="A72" s="22">
        <v>236</v>
      </c>
      <c r="B72" s="14" t="s">
        <v>131</v>
      </c>
      <c r="C72" s="26"/>
      <c r="D72" s="23"/>
      <c r="E72" s="23"/>
      <c r="F72" s="24"/>
      <c r="G72" s="23"/>
      <c r="H72" s="23"/>
      <c r="I72" s="23"/>
      <c r="J72" s="9">
        <v>6750</v>
      </c>
      <c r="K72" s="13"/>
      <c r="L72" s="12"/>
      <c r="M72" s="12"/>
      <c r="N72" s="28"/>
      <c r="O72" s="14"/>
    </row>
    <row r="73" spans="1:15" s="2" customFormat="1" x14ac:dyDescent="0.3">
      <c r="A73" s="22"/>
      <c r="B73" s="14" t="s">
        <v>28</v>
      </c>
      <c r="C73" s="26">
        <f>SUM(C58:C71)</f>
        <v>7269.9899999999989</v>
      </c>
      <c r="D73" s="23">
        <f>SUM(D58:D71)</f>
        <v>10000</v>
      </c>
      <c r="E73" s="23">
        <f>SUM(E58:E71)</f>
        <v>15058.13</v>
      </c>
      <c r="F73" s="10">
        <f t="shared" si="14"/>
        <v>1.5058129999999998</v>
      </c>
      <c r="G73" s="23">
        <f>SUM(G58:G71)</f>
        <v>16497.309999999998</v>
      </c>
      <c r="H73" s="23">
        <f>SUM(H58:H71)</f>
        <v>6450</v>
      </c>
      <c r="I73" s="23">
        <f>SUM(I58:I71)</f>
        <v>5975</v>
      </c>
      <c r="J73" s="17">
        <f>SUM(J58:J72)</f>
        <v>12770.130000000001</v>
      </c>
      <c r="K73" s="13">
        <f t="shared" si="15"/>
        <v>2.1372602510460252</v>
      </c>
      <c r="L73" s="48">
        <f>SUM(L58:L72)</f>
        <v>11325</v>
      </c>
      <c r="M73" s="48">
        <f>SUM(M58:M72)</f>
        <v>4540.1000000000004</v>
      </c>
      <c r="N73" s="29">
        <f>SUM(N58:N72)</f>
        <v>7525</v>
      </c>
      <c r="O73" s="14"/>
    </row>
    <row r="74" spans="1:15" s="2" customFormat="1" x14ac:dyDescent="0.3">
      <c r="A74" s="44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5" s="2" customFormat="1" x14ac:dyDescent="0.3">
      <c r="A75" s="3" t="s">
        <v>67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2" customFormat="1" ht="43.2" x14ac:dyDescent="0.3">
      <c r="A76" s="4" t="s">
        <v>1</v>
      </c>
      <c r="B76" s="4" t="s">
        <v>2</v>
      </c>
      <c r="C76" s="5" t="s">
        <v>3</v>
      </c>
      <c r="D76" s="5" t="s">
        <v>4</v>
      </c>
      <c r="E76" s="5" t="s">
        <v>5</v>
      </c>
      <c r="F76" s="5" t="s">
        <v>6</v>
      </c>
      <c r="G76" s="5" t="s">
        <v>7</v>
      </c>
      <c r="H76" s="5" t="s">
        <v>8</v>
      </c>
      <c r="I76" s="5" t="s">
        <v>9</v>
      </c>
      <c r="J76" s="5" t="s">
        <v>10</v>
      </c>
      <c r="K76" s="5" t="s">
        <v>11</v>
      </c>
      <c r="L76" s="21" t="s">
        <v>30</v>
      </c>
      <c r="M76" s="21" t="s">
        <v>117</v>
      </c>
      <c r="N76" s="6" t="s">
        <v>118</v>
      </c>
      <c r="O76" s="4" t="s">
        <v>119</v>
      </c>
    </row>
    <row r="77" spans="1:15" s="2" customFormat="1" hidden="1" x14ac:dyDescent="0.3">
      <c r="A77" s="7">
        <v>61</v>
      </c>
      <c r="B77" s="8" t="s">
        <v>68</v>
      </c>
      <c r="C77" s="9">
        <v>120</v>
      </c>
      <c r="D77" s="9">
        <v>500</v>
      </c>
      <c r="E77" s="9">
        <v>559.16</v>
      </c>
      <c r="F77" s="10">
        <f>E77/D77</f>
        <v>1.11832</v>
      </c>
      <c r="G77" s="9">
        <v>559.16</v>
      </c>
      <c r="H77" s="9">
        <v>2000</v>
      </c>
      <c r="I77" s="9">
        <v>2000</v>
      </c>
      <c r="J77" s="23"/>
      <c r="K77" s="13">
        <f>+J77/I77</f>
        <v>0</v>
      </c>
      <c r="L77" s="12">
        <v>1000</v>
      </c>
      <c r="M77" s="12"/>
      <c r="N77" s="12">
        <v>1000</v>
      </c>
      <c r="O77" s="14" t="s">
        <v>78</v>
      </c>
    </row>
    <row r="78" spans="1:15" s="2" customFormat="1" hidden="1" x14ac:dyDescent="0.3">
      <c r="A78" s="22">
        <v>186</v>
      </c>
      <c r="B78" s="14" t="s">
        <v>69</v>
      </c>
      <c r="C78" s="23">
        <v>8650</v>
      </c>
      <c r="D78" s="23">
        <v>8656</v>
      </c>
      <c r="E78" s="23">
        <v>8656</v>
      </c>
      <c r="F78" s="24">
        <f t="shared" ref="F78:F79" si="16">E78/D78</f>
        <v>1</v>
      </c>
      <c r="G78" s="23">
        <v>8656</v>
      </c>
      <c r="H78" s="23">
        <v>8656</v>
      </c>
      <c r="I78" s="23">
        <v>8656</v>
      </c>
      <c r="J78" s="23">
        <v>8656</v>
      </c>
      <c r="K78" s="13">
        <f t="shared" ref="K78:K80" si="17">+J78/I78</f>
        <v>1</v>
      </c>
      <c r="L78" s="12">
        <v>8656</v>
      </c>
      <c r="M78" s="12">
        <v>8656</v>
      </c>
      <c r="N78" s="12">
        <v>8656</v>
      </c>
      <c r="O78" s="23" t="s">
        <v>78</v>
      </c>
    </row>
    <row r="79" spans="1:15" hidden="1" x14ac:dyDescent="0.3">
      <c r="A79" s="22">
        <v>190</v>
      </c>
      <c r="B79" s="14" t="s">
        <v>70</v>
      </c>
      <c r="C79" s="23">
        <v>18000</v>
      </c>
      <c r="D79" s="23">
        <v>25000</v>
      </c>
      <c r="E79" s="23">
        <v>0</v>
      </c>
      <c r="F79" s="24">
        <f t="shared" si="16"/>
        <v>0</v>
      </c>
      <c r="G79" s="23">
        <v>25000</v>
      </c>
      <c r="H79" s="23">
        <v>25000</v>
      </c>
      <c r="I79" s="23">
        <v>36000</v>
      </c>
      <c r="J79" s="23">
        <v>36000</v>
      </c>
      <c r="K79" s="13">
        <f t="shared" si="17"/>
        <v>1</v>
      </c>
      <c r="L79" s="12">
        <v>18000</v>
      </c>
      <c r="M79" s="12"/>
      <c r="N79" s="12">
        <v>18000</v>
      </c>
      <c r="O79" s="23" t="s">
        <v>78</v>
      </c>
    </row>
    <row r="80" spans="1:15" hidden="1" x14ac:dyDescent="0.3">
      <c r="A80" s="22"/>
      <c r="B80" s="14" t="s">
        <v>71</v>
      </c>
      <c r="C80" s="23"/>
      <c r="D80" s="23"/>
      <c r="E80" s="23"/>
      <c r="F80" s="24"/>
      <c r="G80" s="23"/>
      <c r="H80" s="23"/>
      <c r="I80" s="23">
        <v>1500</v>
      </c>
      <c r="J80" s="23"/>
      <c r="K80" s="13">
        <f t="shared" si="17"/>
        <v>0</v>
      </c>
      <c r="L80" s="12">
        <v>1500</v>
      </c>
      <c r="M80" s="12"/>
      <c r="N80" s="12"/>
      <c r="O80" s="23" t="s">
        <v>132</v>
      </c>
    </row>
    <row r="81" spans="1:15" hidden="1" x14ac:dyDescent="0.3">
      <c r="A81" s="22">
        <v>232</v>
      </c>
      <c r="B81" s="14" t="s">
        <v>133</v>
      </c>
      <c r="C81" s="23"/>
      <c r="D81" s="23"/>
      <c r="E81" s="23"/>
      <c r="F81" s="24"/>
      <c r="G81" s="23"/>
      <c r="H81" s="23"/>
      <c r="I81" s="23"/>
      <c r="J81" s="23"/>
      <c r="K81" s="11"/>
      <c r="L81" s="12"/>
      <c r="M81" s="12"/>
      <c r="N81" s="12"/>
      <c r="O81" s="23"/>
    </row>
    <row r="82" spans="1:15" x14ac:dyDescent="0.3">
      <c r="A82" s="22"/>
      <c r="B82" s="14" t="s">
        <v>28</v>
      </c>
      <c r="C82" s="23">
        <f>SUM(C77:C79)</f>
        <v>26770</v>
      </c>
      <c r="D82" s="23">
        <f>SUM(D77:D79)</f>
        <v>34156</v>
      </c>
      <c r="E82" s="23">
        <f>SUM(E77:E79)</f>
        <v>9215.16</v>
      </c>
      <c r="F82" s="45">
        <f>+E82/D82</f>
        <v>0.26979622906663542</v>
      </c>
      <c r="G82" s="23">
        <f>SUM(G77:G79)</f>
        <v>34215.160000000003</v>
      </c>
      <c r="H82" s="23">
        <f>SUM(H77:H79)</f>
        <v>35656</v>
      </c>
      <c r="I82" s="23">
        <f>SUM(I77:I81)</f>
        <v>48156</v>
      </c>
      <c r="J82" s="23">
        <f t="shared" ref="J82:L82" si="18">SUM(J77:J81)</f>
        <v>44656</v>
      </c>
      <c r="K82" s="11">
        <f>+J82/I82</f>
        <v>0.92731954481269208</v>
      </c>
      <c r="L82" s="48">
        <f t="shared" si="18"/>
        <v>29156</v>
      </c>
      <c r="M82" s="48">
        <f>SUM(M77:M81)</f>
        <v>8656</v>
      </c>
      <c r="N82" s="48">
        <f>SUM(N77:N81)</f>
        <v>27656</v>
      </c>
      <c r="O82" s="14"/>
    </row>
    <row r="83" spans="1:15" s="2" customFormat="1" x14ac:dyDescent="0.3">
      <c r="C83" s="46"/>
      <c r="L83" s="19"/>
      <c r="M83" s="19"/>
      <c r="N83" s="19"/>
    </row>
    <row r="84" spans="1:15" s="2" customFormat="1" ht="15" customHeight="1" x14ac:dyDescent="0.3">
      <c r="A84" s="3" t="s">
        <v>72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2" customFormat="1" ht="43.2" x14ac:dyDescent="0.3">
      <c r="A85" s="4" t="s">
        <v>1</v>
      </c>
      <c r="B85" s="4" t="s">
        <v>2</v>
      </c>
      <c r="C85" s="5" t="s">
        <v>3</v>
      </c>
      <c r="D85" s="5" t="s">
        <v>4</v>
      </c>
      <c r="E85" s="5" t="s">
        <v>73</v>
      </c>
      <c r="F85" s="5" t="s">
        <v>6</v>
      </c>
      <c r="G85" s="5" t="s">
        <v>7</v>
      </c>
      <c r="H85" s="5" t="s">
        <v>8</v>
      </c>
      <c r="I85" s="5" t="s">
        <v>9</v>
      </c>
      <c r="J85" s="5" t="s">
        <v>10</v>
      </c>
      <c r="K85" s="5" t="s">
        <v>11</v>
      </c>
      <c r="L85" s="21" t="s">
        <v>30</v>
      </c>
      <c r="M85" s="21" t="s">
        <v>117</v>
      </c>
      <c r="N85" s="6" t="s">
        <v>118</v>
      </c>
      <c r="O85" s="4" t="s">
        <v>119</v>
      </c>
    </row>
    <row r="86" spans="1:15" s="2" customFormat="1" ht="28.8" hidden="1" x14ac:dyDescent="0.3">
      <c r="A86" s="7">
        <v>204</v>
      </c>
      <c r="B86" s="8" t="s">
        <v>134</v>
      </c>
      <c r="C86" s="23"/>
      <c r="D86" s="9"/>
      <c r="E86" s="9"/>
      <c r="F86" s="47"/>
      <c r="G86" s="9"/>
      <c r="H86" s="9"/>
      <c r="I86" s="9"/>
      <c r="J86" s="23"/>
      <c r="K86" s="11"/>
      <c r="L86" s="16"/>
      <c r="M86" s="16"/>
      <c r="N86" s="16"/>
      <c r="O86" s="8"/>
    </row>
    <row r="87" spans="1:15" s="2" customFormat="1" hidden="1" x14ac:dyDescent="0.3">
      <c r="A87" s="7">
        <v>45</v>
      </c>
      <c r="B87" s="8" t="s">
        <v>135</v>
      </c>
      <c r="C87" s="23"/>
      <c r="D87" s="9"/>
      <c r="E87" s="9"/>
      <c r="F87" s="47"/>
      <c r="G87" s="9"/>
      <c r="H87" s="9"/>
      <c r="I87" s="9"/>
      <c r="J87" s="23"/>
      <c r="K87" s="11"/>
      <c r="L87" s="16"/>
      <c r="M87" s="16"/>
      <c r="N87" s="16"/>
      <c r="O87" s="8"/>
    </row>
    <row r="88" spans="1:15" s="2" customFormat="1" ht="28.8" hidden="1" x14ac:dyDescent="0.3">
      <c r="A88" s="7">
        <v>203</v>
      </c>
      <c r="B88" s="8" t="s">
        <v>74</v>
      </c>
      <c r="C88" s="23">
        <v>3037.48</v>
      </c>
      <c r="D88" s="9">
        <v>3000</v>
      </c>
      <c r="E88" s="9">
        <v>299.35000000000002</v>
      </c>
      <c r="F88" s="47">
        <f t="shared" ref="F88:F134" si="19">E88/D88</f>
        <v>9.9783333333333335E-2</v>
      </c>
      <c r="G88" s="9">
        <v>299.35000000000002</v>
      </c>
      <c r="H88" s="9">
        <v>3000</v>
      </c>
      <c r="I88" s="9">
        <v>3000</v>
      </c>
      <c r="J88" s="48">
        <v>347.55</v>
      </c>
      <c r="K88" s="11">
        <f t="shared" ref="K88:K118" si="20">+J88/I88</f>
        <v>0.11585000000000001</v>
      </c>
      <c r="L88" s="28">
        <v>1000</v>
      </c>
      <c r="M88" s="28">
        <v>44.1</v>
      </c>
      <c r="N88" s="16">
        <v>1000</v>
      </c>
      <c r="O88" s="8" t="s">
        <v>78</v>
      </c>
    </row>
    <row r="89" spans="1:15" s="2" customFormat="1" hidden="1" x14ac:dyDescent="0.3">
      <c r="A89" s="7">
        <v>41</v>
      </c>
      <c r="B89" s="8" t="s">
        <v>76</v>
      </c>
      <c r="C89" s="23">
        <v>7746</v>
      </c>
      <c r="D89" s="9">
        <v>31983.25</v>
      </c>
      <c r="E89" s="9">
        <v>23464.49</v>
      </c>
      <c r="F89" s="47">
        <f t="shared" si="19"/>
        <v>0.73364933207225658</v>
      </c>
      <c r="G89" s="9">
        <v>31283.03</v>
      </c>
      <c r="H89" s="9">
        <f>+G89*105%</f>
        <v>32847.181499999999</v>
      </c>
      <c r="I89" s="9">
        <v>34489.54</v>
      </c>
      <c r="J89" s="48">
        <v>36541.949999999997</v>
      </c>
      <c r="K89" s="11">
        <f t="shared" si="20"/>
        <v>1.0595081871199208</v>
      </c>
      <c r="L89" s="28">
        <v>40557.300000000003</v>
      </c>
      <c r="M89" s="28">
        <v>28259.279999999999</v>
      </c>
      <c r="N89" s="16">
        <v>42247.19</v>
      </c>
      <c r="O89" s="8" t="s">
        <v>136</v>
      </c>
    </row>
    <row r="90" spans="1:15" s="2" customFormat="1" hidden="1" x14ac:dyDescent="0.3">
      <c r="A90" s="7">
        <v>70</v>
      </c>
      <c r="B90" s="8" t="s">
        <v>77</v>
      </c>
      <c r="C90" s="23">
        <v>919.88</v>
      </c>
      <c r="D90" s="9">
        <v>500</v>
      </c>
      <c r="E90" s="9">
        <v>901.32</v>
      </c>
      <c r="F90" s="47">
        <f t="shared" si="19"/>
        <v>1.80264</v>
      </c>
      <c r="G90" s="9">
        <v>1000</v>
      </c>
      <c r="H90" s="9">
        <v>500</v>
      </c>
      <c r="I90" s="9">
        <v>500</v>
      </c>
      <c r="J90" s="48">
        <v>667.06</v>
      </c>
      <c r="K90" s="11">
        <f t="shared" si="20"/>
        <v>1.33412</v>
      </c>
      <c r="L90" s="28">
        <v>500</v>
      </c>
      <c r="M90" s="28">
        <v>309</v>
      </c>
      <c r="N90" s="16">
        <v>500</v>
      </c>
      <c r="O90" s="14"/>
    </row>
    <row r="91" spans="1:15" s="2" customFormat="1" hidden="1" x14ac:dyDescent="0.3">
      <c r="A91" s="7">
        <v>226</v>
      </c>
      <c r="B91" s="8" t="s">
        <v>79</v>
      </c>
      <c r="C91" s="23">
        <v>1743.78</v>
      </c>
      <c r="D91" s="9">
        <v>4182.92</v>
      </c>
      <c r="E91" s="9">
        <v>3351.13</v>
      </c>
      <c r="F91" s="47">
        <f t="shared" si="19"/>
        <v>0.80114608933472309</v>
      </c>
      <c r="G91" s="9">
        <v>5245.27</v>
      </c>
      <c r="H91" s="9">
        <v>5507.53</v>
      </c>
      <c r="I91" s="9">
        <v>5782.91</v>
      </c>
      <c r="J91" s="48">
        <v>6065.58</v>
      </c>
      <c r="K91" s="11">
        <f t="shared" si="20"/>
        <v>1.0488802350373774</v>
      </c>
      <c r="L91" s="28">
        <v>6417.28</v>
      </c>
      <c r="M91" s="28">
        <v>4708.58</v>
      </c>
      <c r="N91" s="16">
        <v>1880.47</v>
      </c>
      <c r="O91" s="8" t="s">
        <v>137</v>
      </c>
    </row>
    <row r="92" spans="1:15" s="2" customFormat="1" ht="28.8" hidden="1" x14ac:dyDescent="0.3">
      <c r="A92" s="7">
        <v>225</v>
      </c>
      <c r="B92" s="8" t="s">
        <v>138</v>
      </c>
      <c r="C92" s="23">
        <v>1389.23</v>
      </c>
      <c r="D92" s="9"/>
      <c r="E92" s="9"/>
      <c r="F92" s="47"/>
      <c r="G92" s="9"/>
      <c r="H92" s="9"/>
      <c r="I92" s="9"/>
      <c r="J92" s="23"/>
      <c r="K92" s="11"/>
      <c r="L92" s="28"/>
      <c r="M92" s="28"/>
      <c r="N92" s="16"/>
      <c r="O92" s="8"/>
    </row>
    <row r="93" spans="1:15" s="2" customFormat="1" hidden="1" x14ac:dyDescent="0.3">
      <c r="A93" s="7">
        <v>60</v>
      </c>
      <c r="B93" s="8" t="s">
        <v>139</v>
      </c>
      <c r="C93" s="23"/>
      <c r="D93" s="9"/>
      <c r="E93" s="9"/>
      <c r="F93" s="47"/>
      <c r="G93" s="9"/>
      <c r="H93" s="9"/>
      <c r="I93" s="9"/>
      <c r="J93" s="23"/>
      <c r="K93" s="11"/>
      <c r="L93" s="28"/>
      <c r="M93" s="28"/>
      <c r="N93" s="16"/>
      <c r="O93" s="8"/>
    </row>
    <row r="94" spans="1:15" s="2" customFormat="1" hidden="1" x14ac:dyDescent="0.3">
      <c r="A94" s="7">
        <v>52</v>
      </c>
      <c r="B94" s="8" t="s">
        <v>80</v>
      </c>
      <c r="C94" s="23">
        <v>763.83</v>
      </c>
      <c r="D94" s="9">
        <v>3480.59</v>
      </c>
      <c r="E94" s="9">
        <v>1907.13</v>
      </c>
      <c r="F94" s="47">
        <f t="shared" si="19"/>
        <v>0.54793296538805203</v>
      </c>
      <c r="G94" s="9">
        <v>2544.5700000000002</v>
      </c>
      <c r="H94" s="9">
        <f>+G94*105%</f>
        <v>2671.7985000000003</v>
      </c>
      <c r="I94" s="9">
        <v>2805.39</v>
      </c>
      <c r="J94" s="48">
        <v>2763.19</v>
      </c>
      <c r="K94" s="11">
        <f t="shared" si="20"/>
        <v>0.98495752818681193</v>
      </c>
      <c r="L94" s="28">
        <v>5333.6</v>
      </c>
      <c r="M94" s="28">
        <v>1638.19</v>
      </c>
      <c r="N94" s="16">
        <v>5576.74</v>
      </c>
      <c r="O94" s="78" t="s">
        <v>140</v>
      </c>
    </row>
    <row r="95" spans="1:15" s="2" customFormat="1" hidden="1" x14ac:dyDescent="0.3">
      <c r="A95" s="7">
        <v>53</v>
      </c>
      <c r="B95" s="8" t="s">
        <v>141</v>
      </c>
      <c r="C95" s="23"/>
      <c r="D95" s="9"/>
      <c r="E95" s="9"/>
      <c r="F95" s="47"/>
      <c r="G95" s="9"/>
      <c r="H95" s="9"/>
      <c r="I95" s="9"/>
      <c r="J95" s="48">
        <v>7.34</v>
      </c>
      <c r="K95" s="11"/>
      <c r="L95" s="28">
        <v>568.20000000000005</v>
      </c>
      <c r="M95" s="28">
        <v>186.68</v>
      </c>
      <c r="N95" s="16"/>
      <c r="O95" s="8"/>
    </row>
    <row r="96" spans="1:15" s="2" customFormat="1" hidden="1" x14ac:dyDescent="0.3">
      <c r="A96" s="7">
        <v>54</v>
      </c>
      <c r="B96" s="8" t="s">
        <v>142</v>
      </c>
      <c r="C96" s="23"/>
      <c r="D96" s="9"/>
      <c r="E96" s="9"/>
      <c r="F96" s="47"/>
      <c r="G96" s="9"/>
      <c r="H96" s="9"/>
      <c r="I96" s="9"/>
      <c r="J96" s="48">
        <v>22.47</v>
      </c>
      <c r="K96" s="11"/>
      <c r="L96" s="28">
        <v>568.20000000000005</v>
      </c>
      <c r="M96" s="28"/>
      <c r="N96" s="16"/>
      <c r="O96" s="8"/>
    </row>
    <row r="97" spans="1:19" s="2" customFormat="1" hidden="1" x14ac:dyDescent="0.3">
      <c r="A97" s="7">
        <v>56</v>
      </c>
      <c r="B97" s="8" t="s">
        <v>143</v>
      </c>
      <c r="C97" s="23"/>
      <c r="D97" s="9"/>
      <c r="E97" s="9"/>
      <c r="F97" s="47"/>
      <c r="G97" s="9"/>
      <c r="H97" s="9"/>
      <c r="I97" s="9"/>
      <c r="J97" s="48">
        <v>89.98</v>
      </c>
      <c r="K97" s="11"/>
      <c r="L97" s="28">
        <v>568.20000000000005</v>
      </c>
      <c r="M97" s="28"/>
      <c r="N97" s="16"/>
      <c r="O97" s="8"/>
    </row>
    <row r="98" spans="1:19" s="2" customFormat="1" ht="28.8" hidden="1" x14ac:dyDescent="0.3">
      <c r="A98" s="7">
        <v>58</v>
      </c>
      <c r="B98" s="8" t="s">
        <v>144</v>
      </c>
      <c r="C98" s="23"/>
      <c r="D98" s="9"/>
      <c r="E98" s="9"/>
      <c r="F98" s="47"/>
      <c r="G98" s="9"/>
      <c r="H98" s="9"/>
      <c r="I98" s="9"/>
      <c r="J98" s="23"/>
      <c r="K98" s="11"/>
      <c r="L98" s="28"/>
      <c r="M98" s="28">
        <v>71.8</v>
      </c>
      <c r="N98" s="16"/>
      <c r="O98" s="8"/>
    </row>
    <row r="99" spans="1:19" s="2" customFormat="1" hidden="1" x14ac:dyDescent="0.3">
      <c r="A99" s="7">
        <v>183</v>
      </c>
      <c r="B99" s="8" t="s">
        <v>81</v>
      </c>
      <c r="C99" s="23"/>
      <c r="D99" s="9">
        <v>7164.25</v>
      </c>
      <c r="E99" s="9">
        <v>3948.12</v>
      </c>
      <c r="F99" s="47">
        <f t="shared" si="19"/>
        <v>0.55108629654185715</v>
      </c>
      <c r="G99" s="9">
        <v>5842.26</v>
      </c>
      <c r="H99" s="9">
        <v>7955.38</v>
      </c>
      <c r="I99" s="9">
        <v>8353.15</v>
      </c>
      <c r="J99" s="48">
        <v>10158.59</v>
      </c>
      <c r="K99" s="11">
        <f t="shared" si="20"/>
        <v>1.2161388218815656</v>
      </c>
      <c r="L99" s="28">
        <v>10747.68</v>
      </c>
      <c r="M99" s="28">
        <v>7862.76</v>
      </c>
      <c r="N99" s="16">
        <v>5061.55</v>
      </c>
      <c r="O99" s="8"/>
    </row>
    <row r="100" spans="1:19" s="2" customFormat="1" ht="28.8" hidden="1" x14ac:dyDescent="0.3">
      <c r="A100" s="7">
        <v>209</v>
      </c>
      <c r="B100" s="8" t="s">
        <v>145</v>
      </c>
      <c r="C100" s="23">
        <v>1756.39</v>
      </c>
      <c r="D100" s="9">
        <v>1406.85</v>
      </c>
      <c r="E100" s="9">
        <v>1377.18</v>
      </c>
      <c r="F100" s="47">
        <f t="shared" si="19"/>
        <v>0.97891033159185425</v>
      </c>
      <c r="G100" s="9">
        <v>1789.8</v>
      </c>
      <c r="H100" s="9">
        <f>+G100*105%</f>
        <v>1879.29</v>
      </c>
      <c r="I100" s="9">
        <v>1973.25</v>
      </c>
      <c r="J100" s="48">
        <v>1259.1500000000001</v>
      </c>
      <c r="K100" s="11">
        <f t="shared" si="20"/>
        <v>0.63810971747117706</v>
      </c>
      <c r="L100" s="28">
        <v>2328.8200000000002</v>
      </c>
      <c r="M100" s="28">
        <v>1748.88</v>
      </c>
      <c r="N100" s="16"/>
      <c r="O100" s="8"/>
    </row>
    <row r="101" spans="1:19" s="2" customFormat="1" hidden="1" x14ac:dyDescent="0.3">
      <c r="A101" s="7">
        <v>55</v>
      </c>
      <c r="B101" s="8" t="s">
        <v>146</v>
      </c>
      <c r="C101" s="23">
        <v>1624.41</v>
      </c>
      <c r="D101" s="9">
        <v>1523.96</v>
      </c>
      <c r="E101" s="9">
        <v>1406</v>
      </c>
      <c r="F101" s="47">
        <f t="shared" si="19"/>
        <v>0.92259639360613133</v>
      </c>
      <c r="G101" s="9">
        <v>1818.62</v>
      </c>
      <c r="H101" s="9">
        <f>+G101*105%</f>
        <v>1909.5509999999999</v>
      </c>
      <c r="I101" s="9">
        <v>2005.03</v>
      </c>
      <c r="J101" s="48">
        <v>2177.9299999999998</v>
      </c>
      <c r="K101" s="11">
        <f t="shared" si="20"/>
        <v>1.0862331236939098</v>
      </c>
      <c r="L101" s="28">
        <v>2328.8200000000002</v>
      </c>
      <c r="M101" s="28">
        <v>1493.44</v>
      </c>
      <c r="N101" s="16"/>
      <c r="O101" s="8"/>
    </row>
    <row r="102" spans="1:19" s="2" customFormat="1" hidden="1" x14ac:dyDescent="0.3">
      <c r="A102" s="7">
        <v>57</v>
      </c>
      <c r="B102" s="8" t="s">
        <v>147</v>
      </c>
      <c r="C102" s="23"/>
      <c r="D102" s="9">
        <v>1406.85</v>
      </c>
      <c r="E102" s="9"/>
      <c r="F102" s="47"/>
      <c r="G102" s="9">
        <v>412.62</v>
      </c>
      <c r="H102" s="9">
        <v>2000</v>
      </c>
      <c r="I102" s="9">
        <v>2100</v>
      </c>
      <c r="J102" s="48">
        <v>2213.8200000000002</v>
      </c>
      <c r="K102" s="11">
        <f t="shared" si="20"/>
        <v>1.0542</v>
      </c>
      <c r="L102" s="28">
        <v>2328.8200000000002</v>
      </c>
      <c r="M102" s="28">
        <v>1697.51</v>
      </c>
      <c r="N102" s="16"/>
      <c r="O102" s="8"/>
    </row>
    <row r="103" spans="1:19" s="2" customFormat="1" ht="28.8" hidden="1" x14ac:dyDescent="0.3">
      <c r="A103" s="7">
        <v>59</v>
      </c>
      <c r="B103" s="8" t="s">
        <v>82</v>
      </c>
      <c r="C103" s="23">
        <v>663.49</v>
      </c>
      <c r="D103" s="9">
        <v>586.21</v>
      </c>
      <c r="E103" s="9">
        <v>443.36</v>
      </c>
      <c r="F103" s="47">
        <f t="shared" si="19"/>
        <v>0.7563159959741389</v>
      </c>
      <c r="G103" s="9">
        <v>602.05999999999995</v>
      </c>
      <c r="H103" s="9">
        <f>+G103*105%</f>
        <v>632.16300000000001</v>
      </c>
      <c r="I103" s="9">
        <v>663.77</v>
      </c>
      <c r="J103" s="48">
        <v>837.66</v>
      </c>
      <c r="K103" s="11">
        <f t="shared" si="20"/>
        <v>1.2619732738749867</v>
      </c>
      <c r="L103" s="28">
        <v>895.7</v>
      </c>
      <c r="M103" s="28">
        <v>579.37</v>
      </c>
      <c r="N103" s="16">
        <v>422.38</v>
      </c>
      <c r="O103" s="8"/>
    </row>
    <row r="104" spans="1:19" s="2" customFormat="1" hidden="1" x14ac:dyDescent="0.3">
      <c r="A104" s="7">
        <v>224</v>
      </c>
      <c r="B104" s="8" t="s">
        <v>83</v>
      </c>
      <c r="C104" s="23">
        <v>887.09</v>
      </c>
      <c r="D104" s="9">
        <v>1478.56</v>
      </c>
      <c r="E104" s="9">
        <v>795.94</v>
      </c>
      <c r="F104" s="47">
        <f t="shared" si="19"/>
        <v>0.53832106914836064</v>
      </c>
      <c r="G104" s="9">
        <v>1080.94</v>
      </c>
      <c r="H104" s="9">
        <f>+G104*105%</f>
        <v>1134.9870000000001</v>
      </c>
      <c r="I104" s="9">
        <v>1191.74</v>
      </c>
      <c r="J104" s="48">
        <v>950.47</v>
      </c>
      <c r="K104" s="11">
        <f t="shared" si="20"/>
        <v>0.79754812291271593</v>
      </c>
      <c r="L104" s="28">
        <v>2882.43</v>
      </c>
      <c r="M104" s="28"/>
      <c r="N104" s="16">
        <v>1600.59</v>
      </c>
      <c r="O104" s="8" t="s">
        <v>140</v>
      </c>
    </row>
    <row r="105" spans="1:19" s="2" customFormat="1" hidden="1" x14ac:dyDescent="0.3">
      <c r="A105" s="7">
        <v>212</v>
      </c>
      <c r="B105" s="8" t="s">
        <v>148</v>
      </c>
      <c r="C105" s="23">
        <v>3962.9</v>
      </c>
      <c r="D105" s="9"/>
      <c r="E105" s="9"/>
      <c r="F105" s="47"/>
      <c r="G105" s="9"/>
      <c r="H105" s="9"/>
      <c r="I105" s="9"/>
      <c r="J105" s="23"/>
      <c r="K105" s="11"/>
      <c r="L105" s="28"/>
      <c r="M105" s="28"/>
      <c r="N105" s="16"/>
      <c r="O105" s="8"/>
    </row>
    <row r="106" spans="1:19" s="2" customFormat="1" hidden="1" x14ac:dyDescent="0.3">
      <c r="A106" s="7">
        <v>42</v>
      </c>
      <c r="B106" s="8" t="s">
        <v>149</v>
      </c>
      <c r="C106" s="23">
        <v>6525.16</v>
      </c>
      <c r="D106" s="9">
        <v>6803.4</v>
      </c>
      <c r="E106" s="9">
        <v>6303.84</v>
      </c>
      <c r="F106" s="47">
        <f t="shared" si="19"/>
        <v>0.92657200811359031</v>
      </c>
      <c r="G106" s="9">
        <v>8154.93</v>
      </c>
      <c r="H106" s="9">
        <f>+G106*105%</f>
        <v>8562.6765000000014</v>
      </c>
      <c r="I106" s="9">
        <v>8520</v>
      </c>
      <c r="J106" s="48">
        <v>8309.4</v>
      </c>
      <c r="K106" s="11">
        <f t="shared" si="20"/>
        <v>0.97528169014084498</v>
      </c>
      <c r="L106" s="28">
        <v>8788</v>
      </c>
      <c r="M106" s="28">
        <v>6405.6</v>
      </c>
      <c r="N106" s="16"/>
      <c r="O106" s="8"/>
      <c r="R106" s="2">
        <v>3120</v>
      </c>
      <c r="S106" s="2">
        <f>+R106*105%</f>
        <v>3276</v>
      </c>
    </row>
    <row r="107" spans="1:19" s="2" customFormat="1" hidden="1" x14ac:dyDescent="0.3">
      <c r="A107" s="7">
        <v>43</v>
      </c>
      <c r="B107" s="8" t="s">
        <v>150</v>
      </c>
      <c r="C107" s="23"/>
      <c r="D107" s="9">
        <v>6280.6</v>
      </c>
      <c r="E107" s="9">
        <v>2942.81</v>
      </c>
      <c r="F107" s="47">
        <f t="shared" si="19"/>
        <v>0.46855555201732313</v>
      </c>
      <c r="G107" s="9">
        <v>4886.21</v>
      </c>
      <c r="H107" s="9">
        <f>+G107*105%</f>
        <v>5130.5205000000005</v>
      </c>
      <c r="I107" s="9">
        <v>8520</v>
      </c>
      <c r="J107" s="48">
        <v>8413.5</v>
      </c>
      <c r="K107" s="11">
        <f t="shared" si="20"/>
        <v>0.98750000000000004</v>
      </c>
      <c r="L107" s="28">
        <v>8788</v>
      </c>
      <c r="M107" s="28">
        <v>6454.35</v>
      </c>
      <c r="N107" s="16"/>
      <c r="O107" s="14"/>
    </row>
    <row r="108" spans="1:19" s="2" customFormat="1" hidden="1" x14ac:dyDescent="0.3">
      <c r="A108" s="7">
        <v>188</v>
      </c>
      <c r="B108" s="8" t="s">
        <v>151</v>
      </c>
      <c r="C108" s="23">
        <v>6022.72</v>
      </c>
      <c r="D108" s="9">
        <v>6280.6</v>
      </c>
      <c r="E108" s="9">
        <v>6578.72</v>
      </c>
      <c r="F108" s="47">
        <f t="shared" si="19"/>
        <v>1.0474668025347897</v>
      </c>
      <c r="G108" s="9">
        <v>8428.91</v>
      </c>
      <c r="H108" s="9">
        <f>+G108*105%</f>
        <v>8850.3554999999997</v>
      </c>
      <c r="I108" s="9">
        <v>8520</v>
      </c>
      <c r="J108" s="48">
        <v>7149.5</v>
      </c>
      <c r="K108" s="11">
        <f t="shared" si="20"/>
        <v>0.83914319248826286</v>
      </c>
      <c r="L108" s="28">
        <v>8788</v>
      </c>
      <c r="M108" s="28">
        <v>6649.65</v>
      </c>
      <c r="N108" s="16"/>
      <c r="O108" s="8"/>
    </row>
    <row r="109" spans="1:19" s="2" customFormat="1" hidden="1" x14ac:dyDescent="0.3">
      <c r="A109" s="7">
        <v>222</v>
      </c>
      <c r="B109" s="8" t="s">
        <v>152</v>
      </c>
      <c r="C109" s="23">
        <v>1000</v>
      </c>
      <c r="D109" s="9">
        <v>500</v>
      </c>
      <c r="E109" s="9"/>
      <c r="F109" s="47"/>
      <c r="G109" s="9">
        <v>500</v>
      </c>
      <c r="H109" s="9">
        <v>500</v>
      </c>
      <c r="I109" s="9"/>
      <c r="J109" s="23"/>
      <c r="K109" s="11"/>
      <c r="L109" s="28"/>
      <c r="M109" s="28"/>
      <c r="N109" s="16"/>
      <c r="O109" s="8"/>
    </row>
    <row r="110" spans="1:19" s="2" customFormat="1" hidden="1" x14ac:dyDescent="0.3">
      <c r="A110" s="7">
        <v>44</v>
      </c>
      <c r="B110" s="8" t="s">
        <v>84</v>
      </c>
      <c r="C110" s="23">
        <v>2509.52</v>
      </c>
      <c r="D110" s="9">
        <v>2617</v>
      </c>
      <c r="E110" s="9">
        <v>1979.24</v>
      </c>
      <c r="F110" s="47">
        <f t="shared" si="19"/>
        <v>0.75630110813909057</v>
      </c>
      <c r="G110" s="9">
        <v>2687.72</v>
      </c>
      <c r="H110" s="9">
        <f>+G110*105%</f>
        <v>2822.1059999999998</v>
      </c>
      <c r="I110" s="9">
        <v>2963.2</v>
      </c>
      <c r="J110" s="48">
        <v>3185</v>
      </c>
      <c r="K110" s="11">
        <f t="shared" si="20"/>
        <v>1.0748515118790498</v>
      </c>
      <c r="L110" s="28">
        <v>3380</v>
      </c>
      <c r="M110" s="28">
        <v>2475.9</v>
      </c>
      <c r="N110" s="16">
        <v>3519.87</v>
      </c>
      <c r="O110" s="14"/>
    </row>
    <row r="111" spans="1:19" s="2" customFormat="1" hidden="1" x14ac:dyDescent="0.3">
      <c r="A111" s="7">
        <v>223</v>
      </c>
      <c r="B111" s="8" t="s">
        <v>85</v>
      </c>
      <c r="C111" s="23">
        <v>108.88</v>
      </c>
      <c r="D111" s="9">
        <v>75</v>
      </c>
      <c r="E111" s="9">
        <v>103.28</v>
      </c>
      <c r="F111" s="47">
        <f t="shared" si="19"/>
        <v>1.3770666666666667</v>
      </c>
      <c r="G111" s="9">
        <v>150</v>
      </c>
      <c r="H111" s="9">
        <v>150</v>
      </c>
      <c r="I111" s="9">
        <v>157.5</v>
      </c>
      <c r="J111" s="48">
        <v>348.65</v>
      </c>
      <c r="K111" s="11">
        <f t="shared" si="20"/>
        <v>2.2136507936507934</v>
      </c>
      <c r="L111" s="28">
        <v>200</v>
      </c>
      <c r="M111" s="28">
        <v>251.97</v>
      </c>
      <c r="N111" s="16">
        <v>50</v>
      </c>
      <c r="O111" s="8"/>
    </row>
    <row r="112" spans="1:19" s="2" customFormat="1" hidden="1" x14ac:dyDescent="0.3">
      <c r="A112" s="7">
        <v>46</v>
      </c>
      <c r="B112" s="8" t="s">
        <v>86</v>
      </c>
      <c r="C112" s="23">
        <v>4.59</v>
      </c>
      <c r="D112" s="9">
        <v>150</v>
      </c>
      <c r="E112" s="9">
        <v>5.22</v>
      </c>
      <c r="F112" s="47">
        <f t="shared" si="19"/>
        <v>3.4799999999999998E-2</v>
      </c>
      <c r="G112" s="9">
        <v>5.22</v>
      </c>
      <c r="H112" s="9">
        <v>20</v>
      </c>
      <c r="I112" s="9">
        <v>21</v>
      </c>
      <c r="J112" s="48">
        <v>21.11</v>
      </c>
      <c r="K112" s="11">
        <f t="shared" si="20"/>
        <v>1.0052380952380953</v>
      </c>
      <c r="L112" s="28">
        <v>25</v>
      </c>
      <c r="M112" s="28">
        <v>56.35</v>
      </c>
      <c r="N112" s="16">
        <v>50</v>
      </c>
      <c r="O112" s="8"/>
    </row>
    <row r="113" spans="1:15" s="2" customFormat="1" hidden="1" x14ac:dyDescent="0.3">
      <c r="A113" s="7">
        <v>48</v>
      </c>
      <c r="B113" s="8" t="s">
        <v>153</v>
      </c>
      <c r="C113" s="23"/>
      <c r="D113" s="9"/>
      <c r="E113" s="9"/>
      <c r="F113" s="47"/>
      <c r="G113" s="9"/>
      <c r="H113" s="9"/>
      <c r="I113" s="9"/>
      <c r="J113" s="23"/>
      <c r="K113" s="11"/>
      <c r="L113" s="28">
        <v>0</v>
      </c>
      <c r="M113" s="28"/>
      <c r="N113" s="16"/>
      <c r="O113" s="79"/>
    </row>
    <row r="114" spans="1:15" s="2" customFormat="1" hidden="1" x14ac:dyDescent="0.3">
      <c r="A114" s="7">
        <v>189</v>
      </c>
      <c r="B114" s="8" t="s">
        <v>154</v>
      </c>
      <c r="C114" s="23">
        <v>1.4</v>
      </c>
      <c r="D114" s="9">
        <v>25</v>
      </c>
      <c r="E114" s="9"/>
      <c r="F114" s="47">
        <f t="shared" si="19"/>
        <v>0</v>
      </c>
      <c r="G114" s="9">
        <v>35</v>
      </c>
      <c r="H114" s="9">
        <v>35</v>
      </c>
      <c r="I114" s="9">
        <v>36.75</v>
      </c>
      <c r="J114" s="23"/>
      <c r="K114" s="11">
        <f t="shared" si="20"/>
        <v>0</v>
      </c>
      <c r="L114" s="28">
        <v>0</v>
      </c>
      <c r="M114" s="28"/>
      <c r="N114" s="16"/>
      <c r="O114" s="8"/>
    </row>
    <row r="115" spans="1:15" s="2" customFormat="1" hidden="1" x14ac:dyDescent="0.3">
      <c r="A115" s="7">
        <v>47</v>
      </c>
      <c r="B115" s="8" t="s">
        <v>155</v>
      </c>
      <c r="C115" s="23">
        <v>34.799999999999997</v>
      </c>
      <c r="D115" s="9">
        <v>25</v>
      </c>
      <c r="E115" s="9"/>
      <c r="F115" s="47">
        <f t="shared" si="19"/>
        <v>0</v>
      </c>
      <c r="G115" s="9">
        <v>35</v>
      </c>
      <c r="H115" s="9">
        <v>35</v>
      </c>
      <c r="I115" s="9">
        <v>36.75</v>
      </c>
      <c r="J115" s="23"/>
      <c r="K115" s="11">
        <f t="shared" si="20"/>
        <v>0</v>
      </c>
      <c r="L115" s="28">
        <v>0</v>
      </c>
      <c r="M115" s="28"/>
      <c r="N115" s="16"/>
      <c r="O115" s="8"/>
    </row>
    <row r="116" spans="1:15" s="2" customFormat="1" hidden="1" x14ac:dyDescent="0.3">
      <c r="A116" s="7">
        <v>49</v>
      </c>
      <c r="B116" s="8" t="s">
        <v>156</v>
      </c>
      <c r="C116" s="23"/>
      <c r="D116" s="9"/>
      <c r="E116" s="9"/>
      <c r="F116" s="47"/>
      <c r="G116" s="9"/>
      <c r="H116" s="9"/>
      <c r="I116" s="9"/>
      <c r="J116" s="23"/>
      <c r="K116" s="11"/>
      <c r="L116" s="28"/>
      <c r="M116" s="28"/>
      <c r="N116" s="16"/>
      <c r="O116" s="8"/>
    </row>
    <row r="117" spans="1:15" s="2" customFormat="1" hidden="1" x14ac:dyDescent="0.3">
      <c r="A117" s="7">
        <v>51</v>
      </c>
      <c r="B117" s="49" t="s">
        <v>87</v>
      </c>
      <c r="C117" s="23">
        <v>298.23</v>
      </c>
      <c r="D117" s="9">
        <v>200</v>
      </c>
      <c r="E117" s="9">
        <v>157.26</v>
      </c>
      <c r="F117" s="47">
        <f t="shared" si="19"/>
        <v>0.7863</v>
      </c>
      <c r="G117" s="9">
        <v>200</v>
      </c>
      <c r="H117" s="9">
        <v>200</v>
      </c>
      <c r="I117" s="9">
        <v>200</v>
      </c>
      <c r="J117" s="48">
        <v>20.32</v>
      </c>
      <c r="K117" s="11">
        <f t="shared" si="20"/>
        <v>0.1016</v>
      </c>
      <c r="L117" s="28">
        <v>100</v>
      </c>
      <c r="M117" s="28"/>
      <c r="N117" s="16">
        <v>100</v>
      </c>
      <c r="O117" s="8"/>
    </row>
    <row r="118" spans="1:15" s="2" customFormat="1" hidden="1" x14ac:dyDescent="0.3">
      <c r="A118" s="7">
        <v>218</v>
      </c>
      <c r="B118" s="8" t="s">
        <v>88</v>
      </c>
      <c r="C118" s="23">
        <v>12779.84</v>
      </c>
      <c r="D118" s="9">
        <v>18673.759999999998</v>
      </c>
      <c r="E118" s="9">
        <v>14227.59</v>
      </c>
      <c r="F118" s="47">
        <f t="shared" si="19"/>
        <v>0.7619027983651927</v>
      </c>
      <c r="G118" s="50">
        <v>18993.240000000002</v>
      </c>
      <c r="H118" s="9">
        <f>+G118*105%</f>
        <v>19942.902000000002</v>
      </c>
      <c r="I118" s="9">
        <v>20940.05</v>
      </c>
      <c r="J118" s="48">
        <v>22433.81</v>
      </c>
      <c r="K118" s="11">
        <f t="shared" si="20"/>
        <v>1.0713350732209332</v>
      </c>
      <c r="L118" s="28">
        <v>24216.15</v>
      </c>
      <c r="M118" s="28">
        <v>17903.34</v>
      </c>
      <c r="N118" s="16">
        <v>15670.6</v>
      </c>
      <c r="O118" s="8"/>
    </row>
    <row r="119" spans="1:15" s="2" customFormat="1" hidden="1" x14ac:dyDescent="0.3">
      <c r="A119" s="7">
        <v>50</v>
      </c>
      <c r="B119" s="80" t="s">
        <v>157</v>
      </c>
      <c r="C119" s="23"/>
      <c r="D119" s="9"/>
      <c r="E119" s="9"/>
      <c r="F119" s="47"/>
      <c r="G119" s="9"/>
      <c r="H119" s="9"/>
      <c r="I119" s="9"/>
      <c r="J119" s="23"/>
      <c r="K119" s="11"/>
      <c r="L119" s="28"/>
      <c r="M119" s="28"/>
      <c r="N119" s="16"/>
      <c r="O119" s="8"/>
    </row>
    <row r="120" spans="1:15" s="2" customFormat="1" hidden="1" x14ac:dyDescent="0.3">
      <c r="A120" s="7">
        <v>217</v>
      </c>
      <c r="B120" s="80" t="s">
        <v>158</v>
      </c>
      <c r="C120" s="23">
        <v>6597.48</v>
      </c>
      <c r="D120" s="9"/>
      <c r="E120" s="9"/>
      <c r="F120" s="47"/>
      <c r="G120" s="9"/>
      <c r="H120" s="9"/>
      <c r="I120" s="9"/>
      <c r="J120" s="23"/>
      <c r="K120" s="11"/>
      <c r="L120" s="28"/>
      <c r="M120" s="28"/>
      <c r="N120" s="16"/>
      <c r="O120" s="8"/>
    </row>
    <row r="121" spans="1:15" s="2" customFormat="1" hidden="1" x14ac:dyDescent="0.3">
      <c r="A121" s="7">
        <v>234</v>
      </c>
      <c r="B121" s="80" t="s">
        <v>159</v>
      </c>
      <c r="C121" s="23"/>
      <c r="D121" s="9"/>
      <c r="E121" s="9"/>
      <c r="F121" s="47"/>
      <c r="G121" s="9"/>
      <c r="H121" s="9"/>
      <c r="I121" s="9"/>
      <c r="J121" s="23"/>
      <c r="K121" s="11"/>
      <c r="L121" s="28"/>
      <c r="M121" s="28"/>
      <c r="N121" s="16"/>
      <c r="O121" s="8"/>
    </row>
    <row r="122" spans="1:15" s="2" customFormat="1" hidden="1" x14ac:dyDescent="0.3">
      <c r="A122" s="7">
        <v>233</v>
      </c>
      <c r="B122" s="80" t="s">
        <v>160</v>
      </c>
      <c r="C122" s="23"/>
      <c r="D122" s="9"/>
      <c r="E122" s="9"/>
      <c r="F122" s="47"/>
      <c r="G122" s="9"/>
      <c r="H122" s="9"/>
      <c r="I122" s="9"/>
      <c r="J122" s="23">
        <v>2.14</v>
      </c>
      <c r="K122" s="11"/>
      <c r="L122" s="28"/>
      <c r="M122" s="28"/>
      <c r="N122" s="16"/>
      <c r="O122" s="8"/>
    </row>
    <row r="123" spans="1:15" s="2" customFormat="1" hidden="1" x14ac:dyDescent="0.3">
      <c r="A123" s="7">
        <v>238</v>
      </c>
      <c r="B123" s="8" t="s">
        <v>89</v>
      </c>
      <c r="C123" s="23"/>
      <c r="D123" s="9"/>
      <c r="E123" s="9"/>
      <c r="F123" s="47"/>
      <c r="G123" s="9"/>
      <c r="H123" s="9"/>
      <c r="I123" s="23">
        <v>2963.2</v>
      </c>
      <c r="J123" s="48">
        <v>2417</v>
      </c>
      <c r="K123" s="11"/>
      <c r="L123" s="28">
        <v>3380</v>
      </c>
      <c r="M123" s="28">
        <v>2513.6999999999998</v>
      </c>
      <c r="N123" s="16">
        <v>3519.87</v>
      </c>
      <c r="O123" s="8"/>
    </row>
    <row r="124" spans="1:15" s="2" customFormat="1" hidden="1" x14ac:dyDescent="0.3">
      <c r="A124" s="7"/>
      <c r="B124" s="8" t="s">
        <v>161</v>
      </c>
      <c r="C124" s="23"/>
      <c r="D124" s="9"/>
      <c r="E124" s="9"/>
      <c r="F124" s="47"/>
      <c r="G124" s="9"/>
      <c r="H124" s="9"/>
      <c r="I124" s="9"/>
      <c r="J124" s="23"/>
      <c r="K124" s="11"/>
      <c r="L124" s="28"/>
      <c r="M124" s="28"/>
      <c r="N124" s="16"/>
      <c r="O124" s="8"/>
    </row>
    <row r="125" spans="1:15" s="2" customFormat="1" hidden="1" x14ac:dyDescent="0.3">
      <c r="A125" s="7">
        <v>239</v>
      </c>
      <c r="B125" s="8" t="s">
        <v>90</v>
      </c>
      <c r="C125" s="23"/>
      <c r="D125" s="9"/>
      <c r="E125" s="9"/>
      <c r="F125" s="47"/>
      <c r="G125" s="9"/>
      <c r="H125" s="9"/>
      <c r="I125" s="23">
        <v>663.77</v>
      </c>
      <c r="J125" s="23">
        <v>635.67999999999995</v>
      </c>
      <c r="K125" s="11"/>
      <c r="L125" s="28">
        <v>895.7</v>
      </c>
      <c r="M125" s="28">
        <v>661.11</v>
      </c>
      <c r="N125" s="16">
        <v>422.38</v>
      </c>
    </row>
    <row r="126" spans="1:15" s="2" customFormat="1" hidden="1" x14ac:dyDescent="0.3">
      <c r="A126" s="7"/>
      <c r="B126" s="8" t="s">
        <v>91</v>
      </c>
      <c r="C126" s="23"/>
      <c r="D126" s="9"/>
      <c r="E126" s="9"/>
      <c r="F126" s="47"/>
      <c r="G126" s="9"/>
      <c r="H126" s="9"/>
      <c r="I126" s="23"/>
      <c r="J126" s="23"/>
      <c r="K126" s="11"/>
      <c r="L126" s="28"/>
      <c r="M126" s="28"/>
      <c r="N126" s="16">
        <v>30927.18</v>
      </c>
      <c r="O126" s="8" t="s">
        <v>137</v>
      </c>
    </row>
    <row r="127" spans="1:15" s="2" customFormat="1" hidden="1" x14ac:dyDescent="0.3">
      <c r="A127" s="7"/>
      <c r="B127" s="8" t="s">
        <v>162</v>
      </c>
      <c r="C127" s="23"/>
      <c r="D127" s="9"/>
      <c r="E127" s="9"/>
      <c r="F127" s="47"/>
      <c r="G127" s="9"/>
      <c r="H127" s="9"/>
      <c r="I127" s="23"/>
      <c r="J127" s="23"/>
      <c r="K127" s="11"/>
      <c r="L127" s="28"/>
      <c r="M127" s="28"/>
      <c r="N127" s="16">
        <v>3889.07</v>
      </c>
      <c r="O127" s="8" t="s">
        <v>137</v>
      </c>
    </row>
    <row r="128" spans="1:15" s="2" customFormat="1" hidden="1" x14ac:dyDescent="0.3">
      <c r="A128" s="7"/>
      <c r="B128" s="8" t="s">
        <v>92</v>
      </c>
      <c r="C128" s="23"/>
      <c r="D128" s="9"/>
      <c r="E128" s="9"/>
      <c r="F128" s="47"/>
      <c r="G128" s="9"/>
      <c r="H128" s="9"/>
      <c r="I128" s="23"/>
      <c r="J128" s="23"/>
      <c r="K128" s="11"/>
      <c r="L128" s="28"/>
      <c r="M128" s="28"/>
      <c r="N128" s="16">
        <v>3711.26</v>
      </c>
      <c r="O128" s="8" t="s">
        <v>137</v>
      </c>
    </row>
    <row r="129" spans="1:17" s="2" customFormat="1" hidden="1" x14ac:dyDescent="0.3">
      <c r="A129" s="7"/>
      <c r="B129" s="8" t="s">
        <v>93</v>
      </c>
      <c r="C129" s="23"/>
      <c r="D129" s="9"/>
      <c r="E129" s="9"/>
      <c r="F129" s="47"/>
      <c r="G129" s="9"/>
      <c r="H129" s="9"/>
      <c r="I129" s="23"/>
      <c r="J129" s="23"/>
      <c r="K129" s="11"/>
      <c r="L129" s="28"/>
      <c r="M129" s="28"/>
      <c r="N129" s="16">
        <v>7039.73</v>
      </c>
      <c r="O129" s="8" t="s">
        <v>137</v>
      </c>
    </row>
    <row r="130" spans="1:17" s="2" customFormat="1" hidden="1" x14ac:dyDescent="0.3">
      <c r="A130" s="7"/>
      <c r="B130" s="8" t="s">
        <v>94</v>
      </c>
      <c r="C130" s="23"/>
      <c r="D130" s="9"/>
      <c r="E130" s="9"/>
      <c r="F130" s="47"/>
      <c r="G130" s="9"/>
      <c r="H130" s="9"/>
      <c r="I130" s="23"/>
      <c r="J130" s="23"/>
      <c r="K130" s="11"/>
      <c r="L130" s="28"/>
      <c r="M130" s="28"/>
      <c r="N130" s="16">
        <v>305.95999999999998</v>
      </c>
      <c r="O130" s="8" t="s">
        <v>137</v>
      </c>
    </row>
    <row r="131" spans="1:17" s="2" customFormat="1" hidden="1" x14ac:dyDescent="0.3">
      <c r="A131" s="7"/>
      <c r="B131" s="8" t="s">
        <v>95</v>
      </c>
      <c r="C131" s="23"/>
      <c r="D131" s="9"/>
      <c r="E131" s="9"/>
      <c r="F131" s="47"/>
      <c r="G131" s="9"/>
      <c r="H131" s="9"/>
      <c r="I131" s="23"/>
      <c r="J131" s="23"/>
      <c r="K131" s="11"/>
      <c r="L131" s="28"/>
      <c r="M131" s="28"/>
      <c r="N131" s="16">
        <v>844.77</v>
      </c>
      <c r="O131" s="8" t="s">
        <v>137</v>
      </c>
    </row>
    <row r="132" spans="1:17" s="2" customFormat="1" hidden="1" x14ac:dyDescent="0.3">
      <c r="A132" s="7"/>
      <c r="B132" s="8" t="s">
        <v>163</v>
      </c>
      <c r="C132" s="23"/>
      <c r="D132" s="9"/>
      <c r="E132" s="9"/>
      <c r="F132" s="47"/>
      <c r="G132" s="9"/>
      <c r="H132" s="9"/>
      <c r="I132" s="23"/>
      <c r="J132" s="23"/>
      <c r="K132" s="11"/>
      <c r="L132" s="28"/>
      <c r="M132" s="28"/>
      <c r="N132" s="16">
        <v>4668.3</v>
      </c>
      <c r="O132" s="8"/>
    </row>
    <row r="133" spans="1:17" s="2" customFormat="1" hidden="1" x14ac:dyDescent="0.3">
      <c r="A133" s="7"/>
      <c r="B133" s="8"/>
      <c r="C133" s="23"/>
      <c r="D133" s="9"/>
      <c r="E133" s="9"/>
      <c r="F133" s="47"/>
      <c r="G133" s="9"/>
      <c r="H133" s="9"/>
      <c r="I133" s="23"/>
      <c r="J133" s="23"/>
      <c r="K133" s="11"/>
      <c r="L133" s="28"/>
      <c r="M133" s="28"/>
      <c r="N133" s="16"/>
      <c r="O133" s="8"/>
    </row>
    <row r="134" spans="1:17" s="2" customFormat="1" x14ac:dyDescent="0.3">
      <c r="A134" s="7"/>
      <c r="B134" s="14" t="s">
        <v>28</v>
      </c>
      <c r="C134" s="23">
        <f>SUM(C86:C120)</f>
        <v>60377.099999999991</v>
      </c>
      <c r="D134" s="23">
        <f>SUM(D86:D120)</f>
        <v>98343.799999999988</v>
      </c>
      <c r="E134" s="23">
        <f>SUM(E86:E120)</f>
        <v>70191.98</v>
      </c>
      <c r="F134" s="10">
        <f t="shared" si="19"/>
        <v>0.7137407747107597</v>
      </c>
      <c r="G134" s="23">
        <f>SUM(G86:G120)</f>
        <v>95994.750000000015</v>
      </c>
      <c r="H134" s="9">
        <f>SUM(H86:H120)</f>
        <v>106286.4415</v>
      </c>
      <c r="I134" s="9">
        <f>SUM(I86:I125)</f>
        <v>116407</v>
      </c>
      <c r="J134" s="9">
        <f>SUM(J86:J125)</f>
        <v>117038.85</v>
      </c>
      <c r="K134" s="11">
        <f>+J134/I134</f>
        <v>1.0054279381824118</v>
      </c>
      <c r="L134" s="48">
        <f>SUM(L86:L125)</f>
        <v>135585.90000000002</v>
      </c>
      <c r="M134" s="48">
        <f>SUM(M86:M125)</f>
        <v>91971.56</v>
      </c>
      <c r="N134" s="16">
        <f>SUM(N87:N133)</f>
        <v>133007.91</v>
      </c>
      <c r="O134" s="81"/>
    </row>
    <row r="135" spans="1:17" s="2" customFormat="1" x14ac:dyDescent="0.3">
      <c r="A135" s="18"/>
      <c r="C135" s="46"/>
      <c r="L135" s="19"/>
      <c r="M135" s="19"/>
      <c r="N135" s="19"/>
    </row>
    <row r="136" spans="1:17" s="2" customFormat="1" x14ac:dyDescent="0.3">
      <c r="A136" s="3" t="s">
        <v>96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7" s="2" customFormat="1" ht="43.2" x14ac:dyDescent="0.3">
      <c r="A137" s="4" t="s">
        <v>1</v>
      </c>
      <c r="B137" s="4" t="s">
        <v>2</v>
      </c>
      <c r="C137" s="5" t="s">
        <v>3</v>
      </c>
      <c r="D137" s="5" t="s">
        <v>4</v>
      </c>
      <c r="E137" s="5" t="s">
        <v>97</v>
      </c>
      <c r="F137" s="5" t="s">
        <v>6</v>
      </c>
      <c r="G137" s="5" t="s">
        <v>7</v>
      </c>
      <c r="H137" s="5" t="s">
        <v>8</v>
      </c>
      <c r="I137" s="5" t="s">
        <v>9</v>
      </c>
      <c r="J137" s="5" t="s">
        <v>10</v>
      </c>
      <c r="K137" s="5" t="s">
        <v>11</v>
      </c>
      <c r="L137" s="21" t="s">
        <v>30</v>
      </c>
      <c r="M137" s="21" t="s">
        <v>117</v>
      </c>
      <c r="N137" s="6" t="s">
        <v>118</v>
      </c>
      <c r="O137" s="4" t="s">
        <v>119</v>
      </c>
    </row>
    <row r="138" spans="1:17" s="2" customFormat="1" hidden="1" x14ac:dyDescent="0.3">
      <c r="A138" s="7">
        <v>35</v>
      </c>
      <c r="B138" s="8" t="s">
        <v>164</v>
      </c>
      <c r="C138" s="23"/>
      <c r="D138" s="9">
        <v>1000</v>
      </c>
      <c r="E138" s="9"/>
      <c r="F138" s="47"/>
      <c r="G138" s="9">
        <v>0</v>
      </c>
      <c r="H138" s="9">
        <v>0</v>
      </c>
      <c r="I138" s="9">
        <v>0</v>
      </c>
      <c r="J138" s="9"/>
      <c r="K138" s="11"/>
      <c r="L138" s="16"/>
      <c r="M138" s="16"/>
      <c r="N138" s="16"/>
      <c r="O138" s="8"/>
    </row>
    <row r="139" spans="1:17" s="2" customFormat="1" hidden="1" x14ac:dyDescent="0.3">
      <c r="A139" s="7">
        <v>36</v>
      </c>
      <c r="B139" s="8" t="s">
        <v>98</v>
      </c>
      <c r="C139" s="23">
        <v>4973.16</v>
      </c>
      <c r="D139" s="9">
        <v>5000</v>
      </c>
      <c r="E139" s="9">
        <v>2780.5</v>
      </c>
      <c r="F139" s="47">
        <f t="shared" ref="F139:F142" si="21">E139/D139</f>
        <v>0.55610000000000004</v>
      </c>
      <c r="G139" s="9">
        <v>5000</v>
      </c>
      <c r="H139" s="9">
        <v>5000</v>
      </c>
      <c r="I139" s="9">
        <v>5000</v>
      </c>
      <c r="J139" s="9">
        <v>18888.759999999998</v>
      </c>
      <c r="K139" s="11">
        <f t="shared" ref="K139:K140" si="22">+J139/I139</f>
        <v>3.7777519999999996</v>
      </c>
      <c r="L139" s="16">
        <v>5000</v>
      </c>
      <c r="M139" s="16">
        <v>10819</v>
      </c>
      <c r="N139" s="16">
        <v>5000</v>
      </c>
      <c r="O139" s="8" t="s">
        <v>78</v>
      </c>
    </row>
    <row r="140" spans="1:17" s="2" customFormat="1" hidden="1" x14ac:dyDescent="0.3">
      <c r="A140" s="7">
        <v>37</v>
      </c>
      <c r="B140" s="8" t="s">
        <v>99</v>
      </c>
      <c r="C140" s="23">
        <v>9634.9599999999991</v>
      </c>
      <c r="D140" s="9">
        <v>13500</v>
      </c>
      <c r="E140" s="9">
        <v>4773.3599999999997</v>
      </c>
      <c r="F140" s="47">
        <f t="shared" si="21"/>
        <v>0.35358222222222219</v>
      </c>
      <c r="G140" s="9">
        <v>13500</v>
      </c>
      <c r="H140" s="9">
        <f>+G140*110%</f>
        <v>14850.000000000002</v>
      </c>
      <c r="I140" s="9">
        <v>16000</v>
      </c>
      <c r="J140" s="9">
        <v>17623.78</v>
      </c>
      <c r="K140" s="11">
        <f t="shared" si="22"/>
        <v>1.10148625</v>
      </c>
      <c r="L140" s="12">
        <f t="shared" ref="L140:L141" si="23">+I140*105%</f>
        <v>16800</v>
      </c>
      <c r="M140" s="12">
        <v>12212.1</v>
      </c>
      <c r="N140" s="16">
        <v>17472</v>
      </c>
      <c r="O140" s="71"/>
    </row>
    <row r="141" spans="1:17" s="2" customFormat="1" hidden="1" x14ac:dyDescent="0.3">
      <c r="A141" s="7">
        <v>163</v>
      </c>
      <c r="B141" s="8" t="s">
        <v>165</v>
      </c>
      <c r="C141" s="9">
        <v>2712.49</v>
      </c>
      <c r="D141" s="9">
        <v>6500</v>
      </c>
      <c r="E141" s="9">
        <v>5316</v>
      </c>
      <c r="F141" s="82">
        <f t="shared" si="21"/>
        <v>0.81784615384615389</v>
      </c>
      <c r="G141" s="9">
        <v>6500</v>
      </c>
      <c r="H141" s="9">
        <v>43000</v>
      </c>
      <c r="I141" s="9">
        <v>0</v>
      </c>
      <c r="J141" s="9">
        <v>17149.849999999999</v>
      </c>
      <c r="K141" s="11"/>
      <c r="L141" s="16">
        <f t="shared" si="23"/>
        <v>0</v>
      </c>
      <c r="M141" s="16"/>
      <c r="N141" s="16"/>
      <c r="O141" s="8" t="s">
        <v>166</v>
      </c>
    </row>
    <row r="142" spans="1:17" s="2" customFormat="1" x14ac:dyDescent="0.3">
      <c r="A142" s="7"/>
      <c r="B142" s="8" t="s">
        <v>28</v>
      </c>
      <c r="C142" s="23">
        <f>SUM(C139:C141)</f>
        <v>17320.61</v>
      </c>
      <c r="D142" s="9">
        <f>SUM(D138:D141)</f>
        <v>26000</v>
      </c>
      <c r="E142" s="9">
        <f>SUM(E138:E141)</f>
        <v>12869.86</v>
      </c>
      <c r="F142" s="10">
        <f t="shared" si="21"/>
        <v>0.49499461538461542</v>
      </c>
      <c r="G142" s="9">
        <f>SUM(G138:G141)</f>
        <v>25000</v>
      </c>
      <c r="H142" s="9">
        <f>SUM(H138:H141)</f>
        <v>62850</v>
      </c>
      <c r="I142" s="9">
        <f>SUM(I138:I141)</f>
        <v>21000</v>
      </c>
      <c r="J142" s="9">
        <f t="shared" ref="J142:L142" si="24">SUM(J138:J141)</f>
        <v>53662.389999999992</v>
      </c>
      <c r="K142" s="11">
        <f>+J142/I142</f>
        <v>2.5553519047619044</v>
      </c>
      <c r="L142" s="48">
        <f t="shared" si="24"/>
        <v>21800</v>
      </c>
      <c r="M142" s="48">
        <f>SUM(M138:M141)</f>
        <v>23031.1</v>
      </c>
      <c r="N142" s="16">
        <f>SUM(N138:N141)</f>
        <v>22472</v>
      </c>
      <c r="O142" s="8"/>
    </row>
    <row r="143" spans="1:17" s="2" customFormat="1" x14ac:dyDescent="0.3">
      <c r="A143" s="44"/>
      <c r="C143" s="31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P143" s="20"/>
      <c r="Q143" s="20"/>
    </row>
    <row r="144" spans="1:17" s="2" customFormat="1" x14ac:dyDescent="0.3">
      <c r="A144" s="3" t="s">
        <v>100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2" customFormat="1" ht="43.2" x14ac:dyDescent="0.3">
      <c r="A145" s="4" t="s">
        <v>1</v>
      </c>
      <c r="B145" s="4" t="s">
        <v>2</v>
      </c>
      <c r="C145" s="5" t="s">
        <v>3</v>
      </c>
      <c r="D145" s="5" t="s">
        <v>4</v>
      </c>
      <c r="E145" s="5" t="s">
        <v>97</v>
      </c>
      <c r="F145" s="5" t="s">
        <v>6</v>
      </c>
      <c r="G145" s="5" t="s">
        <v>7</v>
      </c>
      <c r="H145" s="5" t="s">
        <v>8</v>
      </c>
      <c r="I145" s="5" t="s">
        <v>9</v>
      </c>
      <c r="J145" s="5" t="s">
        <v>10</v>
      </c>
      <c r="K145" s="5" t="s">
        <v>11</v>
      </c>
      <c r="L145" s="21" t="s">
        <v>30</v>
      </c>
      <c r="M145" s="21" t="s">
        <v>117</v>
      </c>
      <c r="N145" s="6" t="s">
        <v>118</v>
      </c>
      <c r="O145" s="4" t="s">
        <v>119</v>
      </c>
    </row>
    <row r="146" spans="1:15" s="2" customFormat="1" hidden="1" x14ac:dyDescent="0.3">
      <c r="A146" s="7">
        <v>28</v>
      </c>
      <c r="B146" s="8" t="s">
        <v>101</v>
      </c>
      <c r="C146" s="51">
        <v>3071.58</v>
      </c>
      <c r="D146" s="9">
        <v>2000</v>
      </c>
      <c r="E146" s="9">
        <v>1818.39</v>
      </c>
      <c r="F146" s="47">
        <f>E146/D146</f>
        <v>0.90919500000000009</v>
      </c>
      <c r="G146" s="9">
        <v>2000</v>
      </c>
      <c r="H146" s="9">
        <v>2000</v>
      </c>
      <c r="I146" s="9">
        <v>2000</v>
      </c>
      <c r="J146" s="9">
        <v>1737.35</v>
      </c>
      <c r="K146" s="11">
        <f>+J146/I146</f>
        <v>0.86867499999999997</v>
      </c>
      <c r="L146" s="12">
        <v>2000</v>
      </c>
      <c r="M146" s="12">
        <v>1966.02</v>
      </c>
      <c r="N146" s="12">
        <v>1000</v>
      </c>
      <c r="O146" s="9" t="s">
        <v>128</v>
      </c>
    </row>
    <row r="147" spans="1:15" s="2" customFormat="1" hidden="1" x14ac:dyDescent="0.3">
      <c r="A147" s="7">
        <v>29</v>
      </c>
      <c r="B147" s="8" t="s">
        <v>102</v>
      </c>
      <c r="C147" s="51">
        <v>688</v>
      </c>
      <c r="D147" s="9">
        <v>1200</v>
      </c>
      <c r="E147" s="9">
        <v>553.04</v>
      </c>
      <c r="F147" s="47">
        <f t="shared" ref="F147:F148" si="25">E147/D147</f>
        <v>0.46086666666666665</v>
      </c>
      <c r="G147" s="9">
        <v>1200</v>
      </c>
      <c r="H147" s="9">
        <v>1300</v>
      </c>
      <c r="I147" s="9">
        <v>1365</v>
      </c>
      <c r="J147" s="9">
        <v>825.1</v>
      </c>
      <c r="K147" s="11">
        <f t="shared" ref="K147" si="26">+J147/I147</f>
        <v>0.6044688644688645</v>
      </c>
      <c r="L147" s="12">
        <v>1320</v>
      </c>
      <c r="M147" s="12">
        <v>473.1</v>
      </c>
      <c r="N147" s="12">
        <v>500</v>
      </c>
      <c r="O147" s="8" t="s">
        <v>128</v>
      </c>
    </row>
    <row r="148" spans="1:15" s="2" customFormat="1" x14ac:dyDescent="0.3">
      <c r="A148" s="7"/>
      <c r="B148" s="8" t="s">
        <v>28</v>
      </c>
      <c r="C148" s="23">
        <f>SUM(C146:C147)</f>
        <v>3759.58</v>
      </c>
      <c r="D148" s="9">
        <f>SUM(D146:D147)</f>
        <v>3200</v>
      </c>
      <c r="E148" s="9">
        <f>SUM(E146:E147)</f>
        <v>2371.4300000000003</v>
      </c>
      <c r="F148" s="10">
        <f t="shared" si="25"/>
        <v>0.74107187500000005</v>
      </c>
      <c r="G148" s="9">
        <f>SUM(G146:G147)</f>
        <v>3200</v>
      </c>
      <c r="H148" s="9">
        <f>SUM(H146:H147)</f>
        <v>3300</v>
      </c>
      <c r="I148" s="9">
        <f>SUM(I146:I147)</f>
        <v>3365</v>
      </c>
      <c r="J148" s="9">
        <f t="shared" ref="J148:L148" si="27">SUM(J146:J147)</f>
        <v>2562.4499999999998</v>
      </c>
      <c r="K148" s="11">
        <f>+J148/I148</f>
        <v>0.7615007429420505</v>
      </c>
      <c r="L148" s="48">
        <f t="shared" si="27"/>
        <v>3320</v>
      </c>
      <c r="M148" s="48">
        <f>SUM(M146:M147)</f>
        <v>2439.12</v>
      </c>
      <c r="N148" s="12">
        <f>SUM(N146:N147)</f>
        <v>1500</v>
      </c>
      <c r="O148" s="8"/>
    </row>
    <row r="149" spans="1:15" s="2" customFormat="1" x14ac:dyDescent="0.3">
      <c r="A149" s="18"/>
      <c r="C149" s="31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1:15" s="2" customFormat="1" x14ac:dyDescent="0.3">
      <c r="A150" s="3" t="s">
        <v>103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2" customFormat="1" ht="43.2" x14ac:dyDescent="0.3">
      <c r="A151" s="4" t="s">
        <v>1</v>
      </c>
      <c r="B151" s="4" t="s">
        <v>2</v>
      </c>
      <c r="C151" s="5" t="s">
        <v>3</v>
      </c>
      <c r="D151" s="5" t="s">
        <v>4</v>
      </c>
      <c r="E151" s="5" t="s">
        <v>97</v>
      </c>
      <c r="F151" s="5" t="s">
        <v>6</v>
      </c>
      <c r="G151" s="5" t="s">
        <v>7</v>
      </c>
      <c r="H151" s="5" t="s">
        <v>8</v>
      </c>
      <c r="I151" s="5" t="s">
        <v>9</v>
      </c>
      <c r="J151" s="5" t="s">
        <v>10</v>
      </c>
      <c r="K151" s="5" t="s">
        <v>11</v>
      </c>
      <c r="L151" s="21" t="s">
        <v>30</v>
      </c>
      <c r="M151" s="21" t="s">
        <v>117</v>
      </c>
      <c r="N151" s="6" t="s">
        <v>118</v>
      </c>
      <c r="O151" s="4" t="s">
        <v>119</v>
      </c>
    </row>
    <row r="152" spans="1:15" s="2" customFormat="1" hidden="1" x14ac:dyDescent="0.3">
      <c r="A152" s="7">
        <v>8</v>
      </c>
      <c r="B152" s="8" t="s">
        <v>104</v>
      </c>
      <c r="C152" s="51"/>
      <c r="D152" s="23">
        <v>8000</v>
      </c>
      <c r="E152" s="23">
        <v>11785.84</v>
      </c>
      <c r="F152" s="24">
        <f>E152/D152</f>
        <v>1.47323</v>
      </c>
      <c r="G152" s="23">
        <v>11785.84</v>
      </c>
      <c r="H152" s="23">
        <v>10000</v>
      </c>
      <c r="I152" s="23"/>
      <c r="J152" s="9">
        <v>14830</v>
      </c>
      <c r="K152" s="11"/>
      <c r="L152" s="16"/>
      <c r="M152" s="12">
        <v>1127.24</v>
      </c>
      <c r="N152" s="16">
        <v>10000</v>
      </c>
      <c r="O152" s="79"/>
    </row>
    <row r="153" spans="1:15" s="2" customFormat="1" hidden="1" x14ac:dyDescent="0.3">
      <c r="A153" s="7">
        <v>9</v>
      </c>
      <c r="B153" s="8" t="s">
        <v>105</v>
      </c>
      <c r="C153" s="51">
        <v>952.5</v>
      </c>
      <c r="D153" s="9">
        <v>1200</v>
      </c>
      <c r="E153" s="9"/>
      <c r="F153" s="24">
        <f t="shared" ref="F153:F160" si="28">E153/D153</f>
        <v>0</v>
      </c>
      <c r="G153" s="9">
        <v>200</v>
      </c>
      <c r="H153" s="23">
        <v>1200</v>
      </c>
      <c r="I153" s="23">
        <v>600</v>
      </c>
      <c r="J153" s="9">
        <v>707</v>
      </c>
      <c r="K153" s="11">
        <f t="shared" ref="K153:K157" si="29">+J153/I153</f>
        <v>1.1783333333333332</v>
      </c>
      <c r="L153" s="16">
        <v>600</v>
      </c>
      <c r="M153" s="16">
        <v>1243.95</v>
      </c>
      <c r="N153" s="16"/>
      <c r="O153" s="8"/>
    </row>
    <row r="154" spans="1:15" s="2" customFormat="1" hidden="1" x14ac:dyDescent="0.3">
      <c r="A154" s="7">
        <v>10</v>
      </c>
      <c r="B154" s="8" t="s">
        <v>106</v>
      </c>
      <c r="C154" s="51">
        <v>2442.5300000000002</v>
      </c>
      <c r="D154" s="9">
        <v>1500</v>
      </c>
      <c r="E154" s="9">
        <v>3532.21</v>
      </c>
      <c r="F154" s="24">
        <f t="shared" si="28"/>
        <v>2.3548066666666667</v>
      </c>
      <c r="G154" s="9">
        <v>1500</v>
      </c>
      <c r="H154" s="23">
        <v>1500</v>
      </c>
      <c r="I154" s="23"/>
      <c r="J154" s="9">
        <v>2982</v>
      </c>
      <c r="K154" s="11"/>
      <c r="L154" s="16"/>
      <c r="M154" s="16">
        <v>1240</v>
      </c>
      <c r="N154" s="16"/>
      <c r="O154" s="14"/>
    </row>
    <row r="155" spans="1:15" s="2" customFormat="1" hidden="1" x14ac:dyDescent="0.3">
      <c r="A155" s="7">
        <v>11</v>
      </c>
      <c r="B155" s="8" t="s">
        <v>107</v>
      </c>
      <c r="C155" s="27"/>
      <c r="D155" s="9">
        <v>600</v>
      </c>
      <c r="E155" s="9">
        <v>700</v>
      </c>
      <c r="F155" s="10">
        <f t="shared" si="28"/>
        <v>1.1666666666666667</v>
      </c>
      <c r="G155" s="9">
        <v>700</v>
      </c>
      <c r="H155" s="9">
        <v>50000</v>
      </c>
      <c r="I155" s="9">
        <v>500</v>
      </c>
      <c r="J155" s="9"/>
      <c r="K155" s="11">
        <f t="shared" si="29"/>
        <v>0</v>
      </c>
      <c r="L155" s="16">
        <v>500</v>
      </c>
      <c r="M155" s="16"/>
      <c r="N155" s="16">
        <v>500</v>
      </c>
      <c r="O155" s="8" t="s">
        <v>78</v>
      </c>
    </row>
    <row r="156" spans="1:15" hidden="1" x14ac:dyDescent="0.3">
      <c r="A156" s="2">
        <v>12</v>
      </c>
      <c r="B156" s="20" t="s">
        <v>108</v>
      </c>
      <c r="I156" s="53">
        <v>500</v>
      </c>
      <c r="J156" s="9">
        <v>9846</v>
      </c>
      <c r="L156" s="53">
        <v>1000</v>
      </c>
      <c r="M156" s="53">
        <v>570</v>
      </c>
      <c r="N156" s="16">
        <v>1000</v>
      </c>
      <c r="O156" s="20" t="s">
        <v>78</v>
      </c>
    </row>
    <row r="157" spans="1:15" s="2" customFormat="1" hidden="1" x14ac:dyDescent="0.3">
      <c r="A157" s="7">
        <v>13</v>
      </c>
      <c r="B157" s="8" t="s">
        <v>109</v>
      </c>
      <c r="C157" s="51"/>
      <c r="D157" s="23">
        <v>300</v>
      </c>
      <c r="E157" s="23">
        <v>373.42</v>
      </c>
      <c r="F157" s="24">
        <f t="shared" si="28"/>
        <v>1.2447333333333335</v>
      </c>
      <c r="G157" s="23">
        <v>400</v>
      </c>
      <c r="H157" s="23">
        <v>400</v>
      </c>
      <c r="I157" s="23">
        <v>400</v>
      </c>
      <c r="J157" s="9">
        <v>306.81</v>
      </c>
      <c r="K157" s="11">
        <f t="shared" si="29"/>
        <v>0.76702499999999996</v>
      </c>
      <c r="L157" s="16">
        <v>400</v>
      </c>
      <c r="M157" s="16">
        <v>140</v>
      </c>
      <c r="N157" s="16">
        <v>400</v>
      </c>
      <c r="O157" s="8" t="s">
        <v>78</v>
      </c>
    </row>
    <row r="158" spans="1:15" s="2" customFormat="1" hidden="1" x14ac:dyDescent="0.3">
      <c r="A158" s="7">
        <v>165</v>
      </c>
      <c r="B158" s="8" t="s">
        <v>167</v>
      </c>
      <c r="C158" s="26">
        <v>26</v>
      </c>
      <c r="D158" s="23">
        <v>100</v>
      </c>
      <c r="E158" s="23"/>
      <c r="F158" s="24">
        <f t="shared" si="28"/>
        <v>0</v>
      </c>
      <c r="G158" s="23">
        <v>0</v>
      </c>
      <c r="H158" s="23"/>
      <c r="I158" s="23"/>
      <c r="J158" s="23">
        <v>169.29</v>
      </c>
      <c r="K158" s="11"/>
      <c r="L158" s="16"/>
      <c r="M158" s="16"/>
      <c r="N158" s="16"/>
      <c r="O158" s="14"/>
    </row>
    <row r="159" spans="1:15" s="2" customFormat="1" hidden="1" x14ac:dyDescent="0.3">
      <c r="A159" s="7">
        <v>216</v>
      </c>
      <c r="B159" s="8" t="s">
        <v>168</v>
      </c>
      <c r="C159" s="26">
        <v>42</v>
      </c>
      <c r="D159" s="23"/>
      <c r="E159" s="23"/>
      <c r="F159" s="24"/>
      <c r="G159" s="23"/>
      <c r="H159" s="23"/>
      <c r="I159" s="23"/>
      <c r="J159" s="23"/>
      <c r="K159" s="11"/>
      <c r="L159" s="16"/>
      <c r="M159" s="16"/>
      <c r="N159" s="16"/>
      <c r="O159" s="14"/>
    </row>
    <row r="160" spans="1:15" s="2" customFormat="1" x14ac:dyDescent="0.3">
      <c r="A160" s="7"/>
      <c r="B160" s="8" t="s">
        <v>28</v>
      </c>
      <c r="C160" s="26">
        <f>SUM(C152:C159)</f>
        <v>3463.03</v>
      </c>
      <c r="D160" s="9">
        <f>SUM(D152:D159)</f>
        <v>11700</v>
      </c>
      <c r="E160" s="9">
        <f>SUM(E152:E159)</f>
        <v>16391.469999999998</v>
      </c>
      <c r="F160" s="10">
        <f t="shared" si="28"/>
        <v>1.4009803418803417</v>
      </c>
      <c r="G160" s="9">
        <f>SUM(G152:G159)</f>
        <v>14585.84</v>
      </c>
      <c r="H160" s="23">
        <f>SUM(H152:H159)</f>
        <v>63100</v>
      </c>
      <c r="I160" s="23">
        <f>SUM(I152:I159)</f>
        <v>2000</v>
      </c>
      <c r="J160" s="23">
        <f>SUM(J152:J159)</f>
        <v>28841.100000000002</v>
      </c>
      <c r="K160" s="11">
        <f>+J160/I160</f>
        <v>14.42055</v>
      </c>
      <c r="L160" s="48">
        <f>SUM(L152:L159)</f>
        <v>2500</v>
      </c>
      <c r="M160" s="48">
        <f>SUM(M152:M159)</f>
        <v>4321.1900000000005</v>
      </c>
      <c r="N160" s="16">
        <f>SUM(N152:N159)</f>
        <v>11900</v>
      </c>
      <c r="O160" s="8"/>
    </row>
    <row r="161" spans="1:19" s="2" customFormat="1" x14ac:dyDescent="0.3">
      <c r="A161" s="18"/>
      <c r="C161" s="31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1:19" s="2" customFormat="1" x14ac:dyDescent="0.3">
      <c r="A162" s="3" t="s">
        <v>110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9" s="2" customFormat="1" ht="43.2" x14ac:dyDescent="0.3">
      <c r="A163" s="4" t="s">
        <v>1</v>
      </c>
      <c r="B163" s="4" t="s">
        <v>2</v>
      </c>
      <c r="C163" s="5" t="s">
        <v>3</v>
      </c>
      <c r="D163" s="5" t="s">
        <v>4</v>
      </c>
      <c r="E163" s="5" t="s">
        <v>97</v>
      </c>
      <c r="F163" s="5" t="s">
        <v>6</v>
      </c>
      <c r="G163" s="5" t="s">
        <v>7</v>
      </c>
      <c r="H163" s="5" t="s">
        <v>8</v>
      </c>
      <c r="I163" s="5" t="s">
        <v>9</v>
      </c>
      <c r="J163" s="5" t="s">
        <v>10</v>
      </c>
      <c r="K163" s="5" t="s">
        <v>11</v>
      </c>
      <c r="L163" s="21" t="s">
        <v>30</v>
      </c>
      <c r="M163" s="21" t="s">
        <v>117</v>
      </c>
      <c r="N163" s="6" t="s">
        <v>118</v>
      </c>
      <c r="O163" s="4" t="s">
        <v>119</v>
      </c>
    </row>
    <row r="164" spans="1:19" s="2" customFormat="1" hidden="1" x14ac:dyDescent="0.3">
      <c r="A164" s="7">
        <v>21</v>
      </c>
      <c r="B164" s="8" t="s">
        <v>169</v>
      </c>
      <c r="C164" s="51">
        <v>550</v>
      </c>
      <c r="D164" s="54"/>
      <c r="E164" s="54"/>
      <c r="F164" s="24"/>
      <c r="G164" s="54"/>
      <c r="H164" s="54"/>
      <c r="I164" s="54"/>
      <c r="J164" s="9"/>
      <c r="K164" s="11"/>
      <c r="L164" s="16"/>
      <c r="M164" s="16"/>
      <c r="N164" s="16"/>
      <c r="O164" s="79"/>
    </row>
    <row r="165" spans="1:19" s="2" customFormat="1" hidden="1" x14ac:dyDescent="0.3">
      <c r="A165" s="7">
        <v>66</v>
      </c>
      <c r="B165" s="8" t="s">
        <v>111</v>
      </c>
      <c r="C165" s="23">
        <v>798.13</v>
      </c>
      <c r="D165" s="9">
        <v>900</v>
      </c>
      <c r="E165" s="9">
        <v>602.41999999999996</v>
      </c>
      <c r="F165" s="24">
        <f t="shared" ref="F165:F169" si="30">E165/D165</f>
        <v>0.66935555555555548</v>
      </c>
      <c r="G165" s="9">
        <v>900</v>
      </c>
      <c r="H165" s="54">
        <f>+G165*110%</f>
        <v>990.00000000000011</v>
      </c>
      <c r="I165" s="54">
        <v>1039.5</v>
      </c>
      <c r="J165" s="9">
        <v>1015.87</v>
      </c>
      <c r="K165" s="11">
        <f t="shared" ref="K165:K167" si="31">+J165/I165</f>
        <v>0.97726791726791729</v>
      </c>
      <c r="L165" s="12">
        <f t="shared" ref="L165:L168" si="32">+I165*105%</f>
        <v>1091.4750000000001</v>
      </c>
      <c r="M165" s="12">
        <v>845.04</v>
      </c>
      <c r="N165" s="12">
        <v>1135.1300000000001</v>
      </c>
      <c r="O165" s="71"/>
    </row>
    <row r="166" spans="1:19" s="2" customFormat="1" hidden="1" x14ac:dyDescent="0.3">
      <c r="A166" s="7">
        <v>126</v>
      </c>
      <c r="B166" s="8" t="s">
        <v>112</v>
      </c>
      <c r="C166" s="51">
        <v>1063.25</v>
      </c>
      <c r="D166" s="9">
        <v>1300</v>
      </c>
      <c r="E166" s="9">
        <v>825.33</v>
      </c>
      <c r="F166" s="24">
        <f t="shared" si="30"/>
        <v>0.63486923076923085</v>
      </c>
      <c r="G166" s="9">
        <v>1300</v>
      </c>
      <c r="H166" s="54">
        <f>+G166*110%</f>
        <v>1430.0000000000002</v>
      </c>
      <c r="I166" s="54">
        <v>1501.5</v>
      </c>
      <c r="J166" s="9">
        <v>877.6</v>
      </c>
      <c r="K166" s="11">
        <f t="shared" si="31"/>
        <v>0.58448218448218447</v>
      </c>
      <c r="L166" s="12">
        <v>1300</v>
      </c>
      <c r="M166" s="12">
        <v>781.39</v>
      </c>
      <c r="N166" s="12">
        <v>1352</v>
      </c>
      <c r="O166" s="71"/>
      <c r="S166" s="55"/>
    </row>
    <row r="167" spans="1:19" s="2" customFormat="1" hidden="1" x14ac:dyDescent="0.3">
      <c r="A167" s="7">
        <v>191</v>
      </c>
      <c r="B167" s="8" t="s">
        <v>113</v>
      </c>
      <c r="C167" s="51"/>
      <c r="D167" s="9">
        <v>50</v>
      </c>
      <c r="E167" s="9"/>
      <c r="F167" s="24">
        <f t="shared" si="30"/>
        <v>0</v>
      </c>
      <c r="G167" s="9">
        <v>50</v>
      </c>
      <c r="H167" s="54">
        <f>+G167*110%</f>
        <v>55.000000000000007</v>
      </c>
      <c r="I167" s="54">
        <v>57.75</v>
      </c>
      <c r="J167" s="9"/>
      <c r="K167" s="11">
        <f t="shared" si="31"/>
        <v>0</v>
      </c>
      <c r="L167" s="12">
        <v>60.64</v>
      </c>
      <c r="M167" s="12">
        <v>101.75</v>
      </c>
      <c r="N167" s="12">
        <v>63.07</v>
      </c>
      <c r="O167" s="71"/>
      <c r="S167" s="55"/>
    </row>
    <row r="168" spans="1:19" s="2" customFormat="1" hidden="1" x14ac:dyDescent="0.3">
      <c r="A168" s="7">
        <v>207</v>
      </c>
      <c r="B168" s="8" t="s">
        <v>114</v>
      </c>
      <c r="C168" s="26"/>
      <c r="D168" s="23">
        <v>250</v>
      </c>
      <c r="E168" s="23"/>
      <c r="F168" s="24">
        <f t="shared" si="30"/>
        <v>0</v>
      </c>
      <c r="G168" s="23">
        <v>0</v>
      </c>
      <c r="H168" s="54">
        <f>+G168*110%</f>
        <v>0</v>
      </c>
      <c r="I168" s="54">
        <v>0</v>
      </c>
      <c r="J168" s="23"/>
      <c r="K168" s="11"/>
      <c r="L168" s="16">
        <f t="shared" si="32"/>
        <v>0</v>
      </c>
      <c r="M168" s="29">
        <v>274.08</v>
      </c>
      <c r="N168" s="12"/>
      <c r="O168" s="14"/>
      <c r="S168" s="55"/>
    </row>
    <row r="169" spans="1:19" s="2" customFormat="1" x14ac:dyDescent="0.3">
      <c r="A169" s="7"/>
      <c r="B169" s="8" t="s">
        <v>28</v>
      </c>
      <c r="C169" s="26">
        <f>SUM(C164:C168)</f>
        <v>2411.38</v>
      </c>
      <c r="D169" s="9">
        <f>SUM(D164:D168)</f>
        <v>2500</v>
      </c>
      <c r="E169" s="9">
        <f>SUM(E164:E168)</f>
        <v>1427.75</v>
      </c>
      <c r="F169" s="10">
        <f t="shared" si="30"/>
        <v>0.57110000000000005</v>
      </c>
      <c r="G169" s="9">
        <f>SUM(G164:G168)</f>
        <v>2250</v>
      </c>
      <c r="H169" s="54">
        <f>SUM(H164:H168)</f>
        <v>2475.0000000000005</v>
      </c>
      <c r="I169" s="54">
        <f>SUM(I165:I168)</f>
        <v>2598.75</v>
      </c>
      <c r="J169" s="54">
        <f t="shared" ref="J169:L169" si="33">SUM(J165:J168)</f>
        <v>1893.47</v>
      </c>
      <c r="K169" s="11">
        <f>+J169/I169</f>
        <v>0.72860798460798459</v>
      </c>
      <c r="L169" s="83">
        <f t="shared" si="33"/>
        <v>2452.1150000000002</v>
      </c>
      <c r="M169" s="83">
        <f>SUM(M165:M168)</f>
        <v>2002.2599999999998</v>
      </c>
      <c r="N169" s="12">
        <f>SUM(N164:N168)</f>
        <v>2550.2000000000003</v>
      </c>
      <c r="O169" s="78"/>
      <c r="R169" s="55"/>
    </row>
    <row r="170" spans="1:19" s="2" customFormat="1" x14ac:dyDescent="0.3">
      <c r="A170" s="18"/>
      <c r="C170" s="56"/>
      <c r="D170" s="19"/>
      <c r="E170" s="19"/>
      <c r="F170" s="57"/>
      <c r="G170" s="19"/>
      <c r="H170" s="58"/>
      <c r="I170" s="58"/>
      <c r="J170" s="31"/>
      <c r="K170" s="59"/>
      <c r="L170" s="60"/>
      <c r="M170" s="60"/>
      <c r="N170" s="60"/>
      <c r="O170" s="84"/>
      <c r="S170" s="55"/>
    </row>
    <row r="171" spans="1:19" s="2" customFormat="1" ht="14.4" customHeight="1" x14ac:dyDescent="0.3">
      <c r="A171" s="3" t="s">
        <v>170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9" s="2" customFormat="1" ht="43.2" x14ac:dyDescent="0.3">
      <c r="A172" s="4" t="s">
        <v>1</v>
      </c>
      <c r="B172" s="4" t="s">
        <v>2</v>
      </c>
      <c r="C172" s="5" t="s">
        <v>3</v>
      </c>
      <c r="D172" s="5" t="s">
        <v>4</v>
      </c>
      <c r="E172" s="5" t="s">
        <v>97</v>
      </c>
      <c r="F172" s="5" t="s">
        <v>6</v>
      </c>
      <c r="G172" s="5" t="s">
        <v>7</v>
      </c>
      <c r="H172" s="5" t="s">
        <v>8</v>
      </c>
      <c r="I172" s="5" t="s">
        <v>9</v>
      </c>
      <c r="J172" s="5" t="s">
        <v>10</v>
      </c>
      <c r="K172" s="5" t="s">
        <v>11</v>
      </c>
      <c r="L172" s="21" t="s">
        <v>30</v>
      </c>
      <c r="M172" s="21" t="s">
        <v>117</v>
      </c>
      <c r="N172" s="6" t="s">
        <v>118</v>
      </c>
      <c r="O172" s="4" t="s">
        <v>119</v>
      </c>
    </row>
    <row r="173" spans="1:19" s="2" customFormat="1" hidden="1" x14ac:dyDescent="0.3">
      <c r="A173" s="7">
        <v>241</v>
      </c>
      <c r="B173" s="8" t="s">
        <v>171</v>
      </c>
      <c r="C173" s="51"/>
      <c r="D173" s="54"/>
      <c r="E173" s="54"/>
      <c r="F173" s="24"/>
      <c r="G173" s="54"/>
      <c r="H173" s="54"/>
      <c r="I173" s="54">
        <v>0</v>
      </c>
      <c r="J173" s="9">
        <v>15701.32</v>
      </c>
      <c r="K173" s="11"/>
      <c r="L173" s="16">
        <f>+I173*105%</f>
        <v>0</v>
      </c>
      <c r="M173" s="16"/>
      <c r="N173" s="16"/>
      <c r="O173" s="79"/>
    </row>
    <row r="174" spans="1:19" s="2" customFormat="1" x14ac:dyDescent="0.3">
      <c r="A174" s="7"/>
      <c r="B174" s="8" t="s">
        <v>28</v>
      </c>
      <c r="C174" s="26">
        <f>SUM(C173:C173)</f>
        <v>0</v>
      </c>
      <c r="D174" s="9">
        <f>SUM(D173:D173)</f>
        <v>0</v>
      </c>
      <c r="E174" s="9">
        <f>SUM(E173:E173)</f>
        <v>0</v>
      </c>
      <c r="F174" s="10" t="e">
        <f t="shared" ref="F174" si="34">E174/D174</f>
        <v>#DIV/0!</v>
      </c>
      <c r="G174" s="9">
        <f>SUM(G173:G173)</f>
        <v>0</v>
      </c>
      <c r="H174" s="54">
        <f>SUM(H173:H173)</f>
        <v>0</v>
      </c>
      <c r="I174" s="54">
        <f>+I173</f>
        <v>0</v>
      </c>
      <c r="J174" s="23">
        <f>SUM(J173)</f>
        <v>15701.32</v>
      </c>
      <c r="K174" s="11"/>
      <c r="L174" s="16">
        <f>+I174*105%</f>
        <v>0</v>
      </c>
      <c r="M174" s="16"/>
      <c r="N174" s="16"/>
      <c r="O174" s="78"/>
    </row>
    <row r="175" spans="1:19" s="2" customFormat="1" ht="15" thickBot="1" x14ac:dyDescent="0.35">
      <c r="A175" s="18"/>
      <c r="C175" s="31"/>
      <c r="D175" s="19"/>
      <c r="E175" s="61" t="e">
        <f>+#REF!+#REF!+E174</f>
        <v>#REF!</v>
      </c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19" s="2" customFormat="1" ht="15" thickBot="1" x14ac:dyDescent="0.35">
      <c r="A176" s="18"/>
      <c r="B176" s="2" t="s">
        <v>115</v>
      </c>
      <c r="C176" s="31"/>
      <c r="D176" s="19"/>
      <c r="E176" s="19"/>
      <c r="F176" s="19"/>
      <c r="G176" s="19"/>
      <c r="H176" s="19"/>
      <c r="I176" s="19">
        <f>+I174+I169+I160+I148+I142+I134+I82+I73+I54+I47+I39+I32+I19</f>
        <v>238575.68</v>
      </c>
      <c r="J176" s="19">
        <f>+J174+J169+J160+J148+J142+J134+J82+J73+J54+J47+J39+J32+J19</f>
        <v>330882.36999999994</v>
      </c>
      <c r="K176" s="62">
        <f>+J176/I176</f>
        <v>1.386907374632653</v>
      </c>
      <c r="L176" s="85">
        <f>+L174+L169+L160+L148+L142+L134+L82+L73+L54+L47+L39+L32+L19</f>
        <v>244183.7775</v>
      </c>
      <c r="M176" s="19">
        <f>+M174+M169+M160+M148+M142+M134+M82+M73+M54+M47+M39+M32+M19</f>
        <v>210014.30000000002</v>
      </c>
      <c r="N176" s="19">
        <f>+N174+N169+N160+N148+N142+N134+N82+N73+N54+N47+N39+N32+N19</f>
        <v>250577.88</v>
      </c>
      <c r="P176" s="19"/>
    </row>
    <row r="177" spans="1:15" s="2" customFormat="1" x14ac:dyDescent="0.3">
      <c r="A177" s="18"/>
      <c r="C177" s="31"/>
      <c r="D177" s="19"/>
      <c r="E177" s="19"/>
      <c r="F177" s="19"/>
      <c r="G177" s="19"/>
      <c r="H177" s="19"/>
      <c r="I177" s="19"/>
      <c r="J177" s="19"/>
      <c r="K177" s="62"/>
      <c r="L177" s="31"/>
      <c r="M177" s="31"/>
      <c r="N177" s="31"/>
    </row>
    <row r="178" spans="1:15" s="2" customFormat="1" x14ac:dyDescent="0.3">
      <c r="A178" s="18"/>
      <c r="C178" s="31"/>
      <c r="D178" s="19"/>
      <c r="E178" s="19"/>
      <c r="F178" s="19"/>
      <c r="G178" s="19"/>
      <c r="H178" s="19"/>
      <c r="I178" s="19"/>
      <c r="J178" s="19"/>
      <c r="K178" s="62"/>
      <c r="L178" s="31" t="s">
        <v>172</v>
      </c>
      <c r="M178" s="29">
        <v>39160.47</v>
      </c>
      <c r="N178" s="31"/>
    </row>
    <row r="179" spans="1:15" s="2" customFormat="1" x14ac:dyDescent="0.3">
      <c r="A179" s="18"/>
      <c r="C179" s="31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spans="1:15" x14ac:dyDescent="0.3">
      <c r="M180" s="86">
        <f>+M176-M178</f>
        <v>170853.83000000002</v>
      </c>
    </row>
    <row r="183" spans="1:15" s="2" customFormat="1" x14ac:dyDescent="0.3">
      <c r="A183" s="7"/>
      <c r="B183" s="8"/>
      <c r="C183" s="51"/>
      <c r="D183" s="23"/>
      <c r="E183" s="23"/>
      <c r="F183" s="24"/>
      <c r="G183" s="23"/>
      <c r="H183" s="23"/>
      <c r="I183" s="23"/>
      <c r="K183" s="11"/>
      <c r="L183" s="16"/>
      <c r="M183" s="16"/>
      <c r="N183" s="16"/>
      <c r="O183" s="14"/>
    </row>
    <row r="184" spans="1:15" s="2" customFormat="1" x14ac:dyDescent="0.3">
      <c r="A184" s="18"/>
      <c r="B184" s="63"/>
      <c r="C184" s="64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3"/>
    </row>
    <row r="185" spans="1:15" s="2" customFormat="1" x14ac:dyDescent="0.3">
      <c r="A185" s="18"/>
      <c r="C185" s="64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3"/>
    </row>
    <row r="186" spans="1:15" s="2" customFormat="1" x14ac:dyDescent="0.3">
      <c r="A186" s="20"/>
      <c r="B186" s="20"/>
      <c r="C186" s="52"/>
      <c r="D186" s="20"/>
      <c r="E186" s="20"/>
      <c r="F186" s="20"/>
      <c r="G186" s="20"/>
      <c r="H186" s="20"/>
      <c r="I186" s="20"/>
      <c r="J186" s="20"/>
      <c r="K186" s="20"/>
      <c r="L186" s="53"/>
      <c r="M186" s="53"/>
      <c r="N186" s="53"/>
      <c r="O186" s="20"/>
    </row>
    <row r="187" spans="1:15" s="2" customFormat="1" x14ac:dyDescent="0.3">
      <c r="A187" s="63"/>
      <c r="L187" s="19"/>
      <c r="M187" s="19"/>
      <c r="N187" s="19"/>
    </row>
    <row r="188" spans="1:15" s="2" customFormat="1" ht="15.75" customHeight="1" x14ac:dyDescent="0.3">
      <c r="A188" s="63"/>
      <c r="L188" s="19"/>
      <c r="M188" s="19"/>
      <c r="N188" s="19"/>
    </row>
    <row r="189" spans="1:15" s="2" customFormat="1" x14ac:dyDescent="0.3">
      <c r="A189" s="18"/>
      <c r="L189" s="19"/>
      <c r="M189" s="19"/>
      <c r="N189" s="19"/>
    </row>
    <row r="190" spans="1:15" s="2" customFormat="1" x14ac:dyDescent="0.3">
      <c r="A190" s="18"/>
      <c r="B190" s="63"/>
      <c r="L190" s="19"/>
      <c r="M190" s="19"/>
      <c r="N190" s="19"/>
    </row>
    <row r="191" spans="1:15" s="2" customFormat="1" x14ac:dyDescent="0.3">
      <c r="A191" s="63"/>
      <c r="L191" s="19"/>
      <c r="M191" s="19"/>
      <c r="N191" s="19"/>
    </row>
    <row r="192" spans="1:15" s="2" customFormat="1" x14ac:dyDescent="0.3">
      <c r="A192" s="18"/>
      <c r="B192" s="63"/>
      <c r="L192" s="19"/>
      <c r="M192" s="19"/>
      <c r="N192" s="19"/>
    </row>
    <row r="193" spans="1:15" s="2" customFormat="1" x14ac:dyDescent="0.3">
      <c r="A193" s="63"/>
      <c r="L193" s="19"/>
      <c r="M193" s="19"/>
      <c r="N193" s="19"/>
    </row>
    <row r="194" spans="1:15" x14ac:dyDescent="0.3">
      <c r="A194" s="63"/>
      <c r="B194" s="2"/>
      <c r="C194" s="20"/>
    </row>
    <row r="195" spans="1:15" x14ac:dyDescent="0.3">
      <c r="A195" s="63"/>
      <c r="B195" s="2"/>
      <c r="C195" s="20"/>
    </row>
    <row r="196" spans="1:15" ht="53.25" customHeight="1" x14ac:dyDescent="0.3">
      <c r="A196" s="63"/>
      <c r="B196" s="2"/>
      <c r="C196" s="20"/>
    </row>
    <row r="197" spans="1:15" ht="87" customHeight="1" thickBot="1" x14ac:dyDescent="0.35">
      <c r="A197" s="63"/>
      <c r="B197" s="2"/>
      <c r="C197" s="20"/>
    </row>
    <row r="198" spans="1:15" x14ac:dyDescent="0.3">
      <c r="A198" s="18"/>
      <c r="B198" s="63"/>
      <c r="C198" s="66"/>
      <c r="D198" s="66"/>
      <c r="E198" s="67"/>
      <c r="F198" s="67"/>
      <c r="G198" s="67"/>
      <c r="H198" s="67"/>
      <c r="I198" s="67"/>
      <c r="J198" s="67"/>
      <c r="K198" s="67"/>
      <c r="L198" s="68"/>
      <c r="M198" s="68"/>
      <c r="N198" s="68"/>
      <c r="O198" s="2"/>
    </row>
    <row r="199" spans="1:15" ht="15.6" x14ac:dyDescent="0.3">
      <c r="A199" s="1"/>
      <c r="B199" s="2"/>
      <c r="C199" s="46"/>
      <c r="D199" s="2"/>
      <c r="E199" s="2"/>
      <c r="F199" s="2"/>
      <c r="G199" s="2"/>
      <c r="H199" s="2"/>
      <c r="I199" s="2"/>
      <c r="J199" s="2"/>
      <c r="K199" s="2"/>
      <c r="L199" s="19"/>
      <c r="M199" s="19"/>
      <c r="N199" s="19"/>
      <c r="O199" s="2"/>
    </row>
    <row r="200" spans="1:15" ht="15.6" x14ac:dyDescent="0.3">
      <c r="A200" s="1"/>
      <c r="B200" s="2"/>
      <c r="C200" s="46"/>
      <c r="D200" s="2"/>
      <c r="E200" s="2"/>
      <c r="F200" s="2"/>
      <c r="G200" s="2"/>
      <c r="H200" s="2"/>
      <c r="I200" s="2"/>
      <c r="J200" s="2"/>
      <c r="K200" s="2"/>
      <c r="L200" s="19"/>
      <c r="M200" s="19"/>
      <c r="N200" s="19"/>
      <c r="O200" s="2"/>
    </row>
    <row r="201" spans="1:15" ht="15.6" x14ac:dyDescent="0.3">
      <c r="A201" s="1"/>
      <c r="B201" s="2"/>
      <c r="C201" s="46"/>
      <c r="D201" s="2"/>
      <c r="E201" s="2"/>
      <c r="F201" s="2"/>
      <c r="G201" s="2"/>
      <c r="H201" s="2"/>
      <c r="I201" s="2"/>
      <c r="J201" s="2"/>
      <c r="K201" s="2"/>
      <c r="L201" s="19"/>
      <c r="M201" s="19"/>
      <c r="N201" s="19"/>
    </row>
    <row r="202" spans="1:15" x14ac:dyDescent="0.3">
      <c r="C202" s="20"/>
    </row>
    <row r="203" spans="1:15" x14ac:dyDescent="0.3">
      <c r="C203" s="20"/>
    </row>
    <row r="204" spans="1:15" x14ac:dyDescent="0.3">
      <c r="C204" s="20"/>
    </row>
    <row r="205" spans="1:15" x14ac:dyDescent="0.3">
      <c r="C205" s="20"/>
    </row>
    <row r="206" spans="1:15" x14ac:dyDescent="0.3">
      <c r="C206" s="20"/>
    </row>
    <row r="207" spans="1:15" x14ac:dyDescent="0.3">
      <c r="C207" s="20"/>
    </row>
    <row r="208" spans="1:15" x14ac:dyDescent="0.3">
      <c r="C208" s="20"/>
    </row>
    <row r="209" spans="1:3" x14ac:dyDescent="0.3">
      <c r="C209" s="20"/>
    </row>
    <row r="210" spans="1:3" x14ac:dyDescent="0.3">
      <c r="C210" s="20"/>
    </row>
    <row r="211" spans="1:3" x14ac:dyDescent="0.3">
      <c r="A211" s="69"/>
      <c r="B211" s="69"/>
      <c r="C211" s="20"/>
    </row>
    <row r="212" spans="1:3" x14ac:dyDescent="0.3">
      <c r="A212" s="69"/>
      <c r="B212" s="69"/>
      <c r="C212" s="20"/>
    </row>
    <row r="213" spans="1:3" x14ac:dyDescent="0.3">
      <c r="A213" s="69"/>
      <c r="B213" s="69"/>
      <c r="C213" s="20"/>
    </row>
    <row r="214" spans="1:3" x14ac:dyDescent="0.3">
      <c r="C214" s="20"/>
    </row>
    <row r="215" spans="1:3" x14ac:dyDescent="0.3">
      <c r="C215" s="20"/>
    </row>
    <row r="216" spans="1:3" x14ac:dyDescent="0.3">
      <c r="C216" s="20"/>
    </row>
    <row r="217" spans="1:3" x14ac:dyDescent="0.3">
      <c r="C217" s="20"/>
    </row>
    <row r="218" spans="1:3" x14ac:dyDescent="0.3">
      <c r="C218" s="20"/>
    </row>
    <row r="219" spans="1:3" x14ac:dyDescent="0.3">
      <c r="C219" s="20"/>
    </row>
    <row r="220" spans="1:3" x14ac:dyDescent="0.3">
      <c r="C220" s="20"/>
    </row>
    <row r="221" spans="1:3" x14ac:dyDescent="0.3">
      <c r="C221" s="20"/>
    </row>
    <row r="222" spans="1:3" x14ac:dyDescent="0.3">
      <c r="C222" s="20"/>
    </row>
    <row r="223" spans="1:3" x14ac:dyDescent="0.3">
      <c r="C223" s="20"/>
    </row>
    <row r="224" spans="1:3" x14ac:dyDescent="0.3">
      <c r="C224" s="20"/>
    </row>
    <row r="225" spans="3:3" x14ac:dyDescent="0.3">
      <c r="C225" s="20"/>
    </row>
    <row r="226" spans="3:3" x14ac:dyDescent="0.3">
      <c r="C226" s="20"/>
    </row>
    <row r="227" spans="3:3" x14ac:dyDescent="0.3">
      <c r="C227" s="20"/>
    </row>
    <row r="228" spans="3:3" x14ac:dyDescent="0.3">
      <c r="C228" s="20"/>
    </row>
    <row r="229" spans="3:3" x14ac:dyDescent="0.3">
      <c r="C229" s="20"/>
    </row>
    <row r="230" spans="3:3" x14ac:dyDescent="0.3">
      <c r="C230" s="20"/>
    </row>
    <row r="231" spans="3:3" x14ac:dyDescent="0.3">
      <c r="C231" s="20"/>
    </row>
    <row r="232" spans="3:3" x14ac:dyDescent="0.3">
      <c r="C232" s="20"/>
    </row>
    <row r="233" spans="3:3" x14ac:dyDescent="0.3">
      <c r="C233" s="20"/>
    </row>
    <row r="234" spans="3:3" x14ac:dyDescent="0.3">
      <c r="C234" s="20"/>
    </row>
    <row r="235" spans="3:3" x14ac:dyDescent="0.3">
      <c r="C235" s="20"/>
    </row>
    <row r="236" spans="3:3" x14ac:dyDescent="0.3">
      <c r="C236" s="20"/>
    </row>
    <row r="237" spans="3:3" x14ac:dyDescent="0.3">
      <c r="C237" s="20"/>
    </row>
    <row r="238" spans="3:3" x14ac:dyDescent="0.3">
      <c r="C238" s="20"/>
    </row>
    <row r="239" spans="3:3" x14ac:dyDescent="0.3">
      <c r="C239" s="20"/>
    </row>
    <row r="240" spans="3:3" x14ac:dyDescent="0.3">
      <c r="C240" s="20"/>
    </row>
    <row r="241" spans="3:3" x14ac:dyDescent="0.3">
      <c r="C241" s="20"/>
    </row>
    <row r="242" spans="3:3" x14ac:dyDescent="0.3">
      <c r="C242" s="20"/>
    </row>
    <row r="243" spans="3:3" x14ac:dyDescent="0.3">
      <c r="C243" s="20"/>
    </row>
    <row r="244" spans="3:3" x14ac:dyDescent="0.3">
      <c r="C244" s="20"/>
    </row>
    <row r="245" spans="3:3" x14ac:dyDescent="0.3">
      <c r="C245" s="20"/>
    </row>
    <row r="246" spans="3:3" x14ac:dyDescent="0.3">
      <c r="C246" s="20"/>
    </row>
    <row r="247" spans="3:3" x14ac:dyDescent="0.3">
      <c r="C247" s="20"/>
    </row>
    <row r="248" spans="3:3" x14ac:dyDescent="0.3">
      <c r="C248" s="20"/>
    </row>
    <row r="249" spans="3:3" x14ac:dyDescent="0.3">
      <c r="C249" s="20"/>
    </row>
    <row r="250" spans="3:3" x14ac:dyDescent="0.3">
      <c r="C250" s="20"/>
    </row>
    <row r="251" spans="3:3" x14ac:dyDescent="0.3">
      <c r="C251" s="20"/>
    </row>
    <row r="252" spans="3:3" x14ac:dyDescent="0.3">
      <c r="C252" s="20"/>
    </row>
    <row r="253" spans="3:3" x14ac:dyDescent="0.3">
      <c r="C253" s="20"/>
    </row>
    <row r="254" spans="3:3" x14ac:dyDescent="0.3">
      <c r="C254" s="20"/>
    </row>
    <row r="255" spans="3:3" x14ac:dyDescent="0.3">
      <c r="C255" s="20"/>
    </row>
    <row r="256" spans="3:3" x14ac:dyDescent="0.3">
      <c r="C256" s="20"/>
    </row>
    <row r="257" spans="3:3" x14ac:dyDescent="0.3">
      <c r="C257" s="20"/>
    </row>
    <row r="258" spans="3:3" x14ac:dyDescent="0.3">
      <c r="C258" s="20"/>
    </row>
    <row r="259" spans="3:3" x14ac:dyDescent="0.3">
      <c r="C259" s="20"/>
    </row>
    <row r="260" spans="3:3" x14ac:dyDescent="0.3">
      <c r="C260" s="20"/>
    </row>
    <row r="261" spans="3:3" x14ac:dyDescent="0.3">
      <c r="C261" s="20"/>
    </row>
    <row r="262" spans="3:3" x14ac:dyDescent="0.3">
      <c r="C262" s="20"/>
    </row>
    <row r="263" spans="3:3" x14ac:dyDescent="0.3">
      <c r="C263" s="20"/>
    </row>
    <row r="264" spans="3:3" x14ac:dyDescent="0.3">
      <c r="C264" s="20"/>
    </row>
    <row r="265" spans="3:3" x14ac:dyDescent="0.3">
      <c r="C265" s="20"/>
    </row>
    <row r="266" spans="3:3" x14ac:dyDescent="0.3">
      <c r="C266" s="20"/>
    </row>
    <row r="267" spans="3:3" x14ac:dyDescent="0.3">
      <c r="C267" s="20"/>
    </row>
    <row r="268" spans="3:3" x14ac:dyDescent="0.3">
      <c r="C268" s="20"/>
    </row>
    <row r="269" spans="3:3" x14ac:dyDescent="0.3">
      <c r="C269" s="20"/>
    </row>
    <row r="270" spans="3:3" x14ac:dyDescent="0.3">
      <c r="C270" s="20"/>
    </row>
    <row r="271" spans="3:3" x14ac:dyDescent="0.3">
      <c r="C271" s="20"/>
    </row>
    <row r="272" spans="3:3" x14ac:dyDescent="0.3">
      <c r="C272" s="20"/>
    </row>
    <row r="273" spans="3:3" x14ac:dyDescent="0.3">
      <c r="C273" s="20"/>
    </row>
    <row r="274" spans="3:3" x14ac:dyDescent="0.3">
      <c r="C274" s="20"/>
    </row>
    <row r="275" spans="3:3" x14ac:dyDescent="0.3">
      <c r="C275" s="20"/>
    </row>
    <row r="276" spans="3:3" x14ac:dyDescent="0.3">
      <c r="C276" s="20"/>
    </row>
    <row r="277" spans="3:3" x14ac:dyDescent="0.3">
      <c r="C277" s="20"/>
    </row>
    <row r="278" spans="3:3" x14ac:dyDescent="0.3">
      <c r="C278" s="20"/>
    </row>
    <row r="279" spans="3:3" x14ac:dyDescent="0.3">
      <c r="C279" s="20"/>
    </row>
    <row r="280" spans="3:3" x14ac:dyDescent="0.3">
      <c r="C280" s="20"/>
    </row>
    <row r="281" spans="3:3" x14ac:dyDescent="0.3">
      <c r="C281" s="20"/>
    </row>
    <row r="282" spans="3:3" x14ac:dyDescent="0.3">
      <c r="C282" s="20"/>
    </row>
    <row r="283" spans="3:3" x14ac:dyDescent="0.3">
      <c r="C283" s="20"/>
    </row>
    <row r="284" spans="3:3" x14ac:dyDescent="0.3">
      <c r="C284" s="20"/>
    </row>
    <row r="285" spans="3:3" x14ac:dyDescent="0.3">
      <c r="C285" s="20"/>
    </row>
    <row r="286" spans="3:3" x14ac:dyDescent="0.3">
      <c r="C286" s="20"/>
    </row>
    <row r="287" spans="3:3" x14ac:dyDescent="0.3">
      <c r="C287" s="20"/>
    </row>
    <row r="288" spans="3:3" x14ac:dyDescent="0.3">
      <c r="C288" s="20"/>
    </row>
    <row r="289" spans="3:3" x14ac:dyDescent="0.3">
      <c r="C289" s="20"/>
    </row>
    <row r="290" spans="3:3" x14ac:dyDescent="0.3">
      <c r="C290" s="20"/>
    </row>
    <row r="291" spans="3:3" x14ac:dyDescent="0.3">
      <c r="C291" s="20"/>
    </row>
    <row r="292" spans="3:3" x14ac:dyDescent="0.3">
      <c r="C292" s="20"/>
    </row>
    <row r="293" spans="3:3" x14ac:dyDescent="0.3">
      <c r="C293" s="20"/>
    </row>
    <row r="294" spans="3:3" x14ac:dyDescent="0.3">
      <c r="C294" s="20"/>
    </row>
    <row r="295" spans="3:3" x14ac:dyDescent="0.3">
      <c r="C295" s="20"/>
    </row>
    <row r="296" spans="3:3" x14ac:dyDescent="0.3">
      <c r="C296" s="20"/>
    </row>
    <row r="297" spans="3:3" x14ac:dyDescent="0.3">
      <c r="C297" s="20"/>
    </row>
    <row r="298" spans="3:3" x14ac:dyDescent="0.3">
      <c r="C298" s="20"/>
    </row>
    <row r="299" spans="3:3" x14ac:dyDescent="0.3">
      <c r="C299" s="20"/>
    </row>
    <row r="300" spans="3:3" x14ac:dyDescent="0.3">
      <c r="C300" s="20"/>
    </row>
    <row r="301" spans="3:3" x14ac:dyDescent="0.3">
      <c r="C301" s="20"/>
    </row>
    <row r="302" spans="3:3" x14ac:dyDescent="0.3">
      <c r="C302" s="20"/>
    </row>
    <row r="303" spans="3:3" x14ac:dyDescent="0.3">
      <c r="C303" s="20"/>
    </row>
    <row r="304" spans="3:3" x14ac:dyDescent="0.3">
      <c r="C304" s="20"/>
    </row>
    <row r="305" spans="3:3" x14ac:dyDescent="0.3">
      <c r="C305" s="20"/>
    </row>
    <row r="306" spans="3:3" x14ac:dyDescent="0.3">
      <c r="C306" s="20"/>
    </row>
    <row r="307" spans="3:3" x14ac:dyDescent="0.3">
      <c r="C307" s="20"/>
    </row>
    <row r="308" spans="3:3" x14ac:dyDescent="0.3">
      <c r="C308" s="20"/>
    </row>
    <row r="309" spans="3:3" x14ac:dyDescent="0.3">
      <c r="C309" s="20"/>
    </row>
    <row r="310" spans="3:3" x14ac:dyDescent="0.3">
      <c r="C310" s="20"/>
    </row>
    <row r="311" spans="3:3" x14ac:dyDescent="0.3">
      <c r="C311" s="20"/>
    </row>
    <row r="312" spans="3:3" x14ac:dyDescent="0.3">
      <c r="C312" s="20"/>
    </row>
    <row r="313" spans="3:3" x14ac:dyDescent="0.3">
      <c r="C313" s="20"/>
    </row>
    <row r="314" spans="3:3" x14ac:dyDescent="0.3">
      <c r="C314" s="20"/>
    </row>
    <row r="315" spans="3:3" x14ac:dyDescent="0.3">
      <c r="C315" s="20"/>
    </row>
    <row r="316" spans="3:3" x14ac:dyDescent="0.3">
      <c r="C316" s="20"/>
    </row>
    <row r="317" spans="3:3" x14ac:dyDescent="0.3">
      <c r="C317" s="20"/>
    </row>
    <row r="318" spans="3:3" x14ac:dyDescent="0.3">
      <c r="C318" s="20"/>
    </row>
    <row r="319" spans="3:3" x14ac:dyDescent="0.3">
      <c r="C319" s="20"/>
    </row>
    <row r="320" spans="3:3" x14ac:dyDescent="0.3">
      <c r="C320" s="20"/>
    </row>
    <row r="321" spans="3:3" x14ac:dyDescent="0.3">
      <c r="C321" s="20"/>
    </row>
    <row r="322" spans="3:3" x14ac:dyDescent="0.3">
      <c r="C322" s="20"/>
    </row>
    <row r="323" spans="3:3" x14ac:dyDescent="0.3">
      <c r="C323" s="20"/>
    </row>
    <row r="324" spans="3:3" x14ac:dyDescent="0.3">
      <c r="C324" s="20"/>
    </row>
    <row r="325" spans="3:3" x14ac:dyDescent="0.3">
      <c r="C325" s="20"/>
    </row>
    <row r="326" spans="3:3" x14ac:dyDescent="0.3">
      <c r="C326" s="20"/>
    </row>
    <row r="327" spans="3:3" x14ac:dyDescent="0.3">
      <c r="C327" s="20"/>
    </row>
    <row r="328" spans="3:3" x14ac:dyDescent="0.3">
      <c r="C328" s="20"/>
    </row>
    <row r="329" spans="3:3" x14ac:dyDescent="0.3">
      <c r="C329" s="20"/>
    </row>
  </sheetData>
  <mergeCells count="18">
    <mergeCell ref="A211:B211"/>
    <mergeCell ref="A212:B212"/>
    <mergeCell ref="A213:B213"/>
    <mergeCell ref="A136:O136"/>
    <mergeCell ref="A144:O144"/>
    <mergeCell ref="A150:O150"/>
    <mergeCell ref="A162:O162"/>
    <mergeCell ref="A171:O171"/>
    <mergeCell ref="C198:D198"/>
    <mergeCell ref="A1:O1"/>
    <mergeCell ref="A21:O21"/>
    <mergeCell ref="A34:O34"/>
    <mergeCell ref="A41:O41"/>
    <mergeCell ref="A49:O49"/>
    <mergeCell ref="A56:O56"/>
    <mergeCell ref="A75:O75"/>
    <mergeCell ref="A84:O84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Hodgkiss - Parish Clerk</dc:creator>
  <cp:lastModifiedBy>Julie Hodgkiss - Parish Clerk</cp:lastModifiedBy>
  <dcterms:created xsi:type="dcterms:W3CDTF">2026-01-19T13:40:47Z</dcterms:created>
  <dcterms:modified xsi:type="dcterms:W3CDTF">2026-01-19T14:02:36Z</dcterms:modified>
</cp:coreProperties>
</file>