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Sheet1!$A$1:$N$249</definedName>
  </definedNames>
  <calcPr calcId="145621"/>
</workbook>
</file>

<file path=xl/calcChain.xml><?xml version="1.0" encoding="utf-8"?>
<calcChain xmlns="http://schemas.openxmlformats.org/spreadsheetml/2006/main">
  <c r="K246" i="1" l="1"/>
  <c r="I236" i="1"/>
  <c r="G237" i="1"/>
  <c r="I229" i="1"/>
  <c r="H237" i="1"/>
  <c r="I237" i="1" s="1"/>
  <c r="F237" i="1"/>
  <c r="J237" i="1"/>
  <c r="L237" i="1"/>
  <c r="K242" i="1"/>
  <c r="I68" i="1"/>
  <c r="I230" i="1"/>
  <c r="I228" i="1"/>
  <c r="I227" i="1"/>
  <c r="L216" i="1"/>
  <c r="L222" i="1"/>
  <c r="K244" i="1" s="1"/>
  <c r="I212" i="1"/>
  <c r="I201" i="1"/>
  <c r="I199" i="1"/>
  <c r="I215" i="1"/>
  <c r="I214" i="1"/>
  <c r="I213" i="1"/>
  <c r="I206" i="1"/>
  <c r="I203" i="1"/>
  <c r="I202" i="1"/>
  <c r="I198" i="1"/>
  <c r="I197" i="1"/>
  <c r="I196" i="1"/>
  <c r="I195" i="1"/>
  <c r="I194" i="1"/>
  <c r="I193" i="1"/>
  <c r="I192" i="1"/>
  <c r="H187" i="1"/>
  <c r="I177" i="1"/>
  <c r="I186" i="1"/>
  <c r="I184" i="1"/>
  <c r="I183" i="1"/>
  <c r="I182" i="1"/>
  <c r="I181" i="1"/>
  <c r="I180" i="1"/>
  <c r="I179" i="1"/>
  <c r="I178" i="1"/>
  <c r="I176" i="1"/>
  <c r="I175" i="1"/>
  <c r="I174" i="1"/>
  <c r="M169" i="1"/>
  <c r="L169" i="1"/>
  <c r="K169" i="1"/>
  <c r="J169" i="1"/>
  <c r="H169" i="1"/>
  <c r="G169" i="1"/>
  <c r="F169" i="1"/>
  <c r="I168" i="1"/>
  <c r="I167" i="1"/>
  <c r="I166" i="1"/>
  <c r="I165" i="1"/>
  <c r="I164" i="1"/>
  <c r="M158" i="1"/>
  <c r="K158" i="1"/>
  <c r="L158" i="1"/>
  <c r="H158" i="1"/>
  <c r="G158" i="1"/>
  <c r="F158" i="1"/>
  <c r="J158" i="1"/>
  <c r="I155" i="1"/>
  <c r="I154" i="1"/>
  <c r="I153" i="1"/>
  <c r="I152" i="1"/>
  <c r="I151" i="1"/>
  <c r="I142" i="1"/>
  <c r="I141" i="1"/>
  <c r="I140" i="1"/>
  <c r="I139" i="1"/>
  <c r="I138" i="1"/>
  <c r="I137" i="1"/>
  <c r="I136" i="1"/>
  <c r="I135" i="1"/>
  <c r="I133" i="1"/>
  <c r="I132" i="1"/>
  <c r="I131" i="1"/>
  <c r="I130" i="1"/>
  <c r="I128" i="1"/>
  <c r="I127" i="1"/>
  <c r="H39" i="1"/>
  <c r="G39" i="1"/>
  <c r="F39" i="1"/>
  <c r="L39" i="1"/>
  <c r="K39" i="1"/>
  <c r="I39" i="1"/>
  <c r="I60" i="1"/>
  <c r="H60" i="1"/>
  <c r="G60" i="1"/>
  <c r="F60" i="1"/>
  <c r="K60" i="1"/>
  <c r="K84" i="1"/>
  <c r="I84" i="1"/>
  <c r="H84" i="1"/>
  <c r="L101" i="1"/>
  <c r="J101" i="1"/>
  <c r="G101" i="1"/>
  <c r="H101" i="1"/>
  <c r="M120" i="1"/>
  <c r="K120" i="1"/>
  <c r="L120" i="1"/>
  <c r="J120" i="1"/>
  <c r="H120" i="1"/>
  <c r="G120" i="1"/>
  <c r="L145" i="1"/>
  <c r="J145" i="1"/>
  <c r="H145" i="1"/>
  <c r="F145" i="1"/>
  <c r="G145" i="1"/>
  <c r="I145" i="1" l="1"/>
  <c r="C145" i="1"/>
  <c r="D145" i="1"/>
  <c r="E145" i="1"/>
  <c r="K145" i="1"/>
  <c r="M145" i="1"/>
  <c r="K17" i="1"/>
  <c r="I17" i="1"/>
  <c r="J17" i="1" s="1"/>
  <c r="I112" i="1"/>
  <c r="J50" i="1"/>
  <c r="I113" i="1"/>
  <c r="I95" i="1"/>
  <c r="I94" i="1"/>
  <c r="L96" i="1"/>
  <c r="J96" i="1"/>
  <c r="H96" i="1"/>
  <c r="G96" i="1"/>
  <c r="J56" i="1"/>
  <c r="K75" i="1"/>
  <c r="I75" i="1"/>
  <c r="H75" i="1"/>
  <c r="G75" i="1"/>
  <c r="F75" i="1"/>
  <c r="E75" i="1"/>
  <c r="D75" i="1"/>
  <c r="C75" i="1"/>
  <c r="L68" i="1"/>
  <c r="K68" i="1"/>
  <c r="H68" i="1"/>
  <c r="G68" i="1"/>
  <c r="F68" i="1"/>
  <c r="J67" i="1"/>
  <c r="J64" i="1"/>
  <c r="J65" i="1"/>
  <c r="J66" i="1"/>
  <c r="I96" i="1" l="1"/>
  <c r="J68" i="1"/>
  <c r="H17" i="1"/>
  <c r="G17" i="1"/>
  <c r="K247" i="1" s="1"/>
  <c r="F17" i="1"/>
  <c r="J80" i="1" l="1"/>
  <c r="J81" i="1"/>
  <c r="J82" i="1"/>
  <c r="J83" i="1"/>
  <c r="K96" i="1"/>
  <c r="J84" i="1" l="1"/>
  <c r="J59" i="1"/>
  <c r="J58" i="1"/>
  <c r="J57" i="1"/>
  <c r="J48" i="1"/>
  <c r="J55" i="1"/>
  <c r="J47" i="1"/>
  <c r="J46" i="1"/>
  <c r="J54" i="1"/>
  <c r="J45" i="1"/>
  <c r="J44" i="1"/>
  <c r="J49" i="1"/>
  <c r="J52" i="1"/>
  <c r="J53" i="1"/>
  <c r="J73" i="1"/>
  <c r="J60" i="1" l="1"/>
  <c r="J75" i="1"/>
  <c r="J37" i="1"/>
  <c r="J35" i="1"/>
  <c r="J34" i="1"/>
  <c r="J33" i="1"/>
  <c r="J32" i="1"/>
  <c r="J31" i="1"/>
  <c r="J30" i="1"/>
  <c r="J29" i="1"/>
  <c r="J36" i="1"/>
  <c r="J28" i="1"/>
  <c r="J27" i="1"/>
  <c r="J26" i="1"/>
  <c r="J25" i="1"/>
  <c r="J24" i="1"/>
  <c r="J23" i="1"/>
  <c r="J22" i="1"/>
  <c r="J21" i="1"/>
  <c r="J39" i="1" l="1"/>
  <c r="I100" i="1" l="1"/>
  <c r="I115" i="1"/>
  <c r="I114" i="1"/>
  <c r="I111" i="1"/>
  <c r="I110" i="1"/>
  <c r="I109" i="1"/>
  <c r="I108" i="1"/>
  <c r="I107" i="1"/>
  <c r="I106" i="1"/>
  <c r="I120" i="1" l="1"/>
  <c r="E84" i="1"/>
  <c r="D84" i="1"/>
  <c r="C84" i="1"/>
  <c r="F84" i="1"/>
  <c r="K90" i="1" l="1"/>
  <c r="K241" i="1" s="1"/>
  <c r="D39" i="1"/>
  <c r="E39" i="1"/>
  <c r="C39" i="1"/>
  <c r="F96" i="1" l="1"/>
  <c r="E96" i="1"/>
  <c r="D96" i="1"/>
  <c r="C96" i="1"/>
  <c r="M231" i="1" l="1"/>
  <c r="L231" i="1"/>
  <c r="J231" i="1"/>
  <c r="G231" i="1"/>
  <c r="I231" i="1" s="1"/>
  <c r="F231" i="1"/>
  <c r="E231" i="1"/>
  <c r="D231" i="1"/>
  <c r="C231" i="1"/>
  <c r="M187" i="1"/>
  <c r="L187" i="1"/>
  <c r="K243" i="1" s="1"/>
  <c r="K187" i="1"/>
  <c r="J187" i="1"/>
  <c r="G187" i="1"/>
  <c r="I187" i="1" s="1"/>
  <c r="F187" i="1"/>
  <c r="E187" i="1"/>
  <c r="D187" i="1"/>
  <c r="C187" i="1"/>
  <c r="E90" i="1"/>
  <c r="J90" i="1"/>
  <c r="E120" i="1"/>
  <c r="D120" i="1"/>
  <c r="C120" i="1"/>
  <c r="I169" i="1"/>
  <c r="E222" i="1" l="1"/>
  <c r="D222" i="1"/>
  <c r="C222" i="1"/>
  <c r="E216" i="1"/>
  <c r="D216" i="1"/>
  <c r="C216" i="1"/>
  <c r="F90" i="1" l="1"/>
  <c r="C90" i="1"/>
  <c r="E17" i="1" l="1"/>
  <c r="D17" i="1"/>
  <c r="C17" i="1"/>
  <c r="I158" i="1" l="1"/>
  <c r="K245" i="1"/>
  <c r="K248" i="1" s="1"/>
  <c r="L4" i="1" s="1"/>
  <c r="L17" i="1" s="1"/>
  <c r="C237" i="1"/>
  <c r="C158" i="1"/>
  <c r="C169" i="1"/>
  <c r="E169" i="1"/>
  <c r="E158" i="1"/>
  <c r="E237" i="1"/>
  <c r="D237" i="1"/>
  <c r="D158" i="1"/>
  <c r="D169" i="1"/>
  <c r="C68" i="1"/>
  <c r="C60" i="1"/>
  <c r="I216" i="1"/>
  <c r="H216" i="1"/>
  <c r="C242" i="1"/>
  <c r="F216" i="1"/>
  <c r="G216" i="1"/>
  <c r="D68" i="1"/>
  <c r="D60" i="1"/>
  <c r="E60" i="1"/>
  <c r="E68" i="1"/>
  <c r="J216" i="1"/>
  <c r="C241" i="1"/>
</calcChain>
</file>

<file path=xl/sharedStrings.xml><?xml version="1.0" encoding="utf-8"?>
<sst xmlns="http://schemas.openxmlformats.org/spreadsheetml/2006/main" count="554" uniqueCount="341">
  <si>
    <t>Cost Code</t>
  </si>
  <si>
    <t>Description</t>
  </si>
  <si>
    <t>Comments</t>
  </si>
  <si>
    <t>Sub Total:</t>
  </si>
  <si>
    <t>Precept</t>
  </si>
  <si>
    <t>Cost Centre:  Lythwood Sports Complex</t>
  </si>
  <si>
    <t>Pavilion Rates</t>
  </si>
  <si>
    <t>Pavilion Water</t>
  </si>
  <si>
    <t>Pavilion Electricity</t>
  </si>
  <si>
    <t>Pavilion General Repairs</t>
  </si>
  <si>
    <t>Pavilion Grass Treatment</t>
  </si>
  <si>
    <t>Line Marking Materials</t>
  </si>
  <si>
    <t>Bowling Green Maintenance</t>
  </si>
  <si>
    <t>Astro Turf Maintenance</t>
  </si>
  <si>
    <t>Flood Lights</t>
  </si>
  <si>
    <t>Tennis Courts</t>
  </si>
  <si>
    <t>Allotments</t>
  </si>
  <si>
    <t>Football Pitches</t>
  </si>
  <si>
    <t>Youth &amp; Community Building Rates</t>
  </si>
  <si>
    <t>Youth &amp; Community Building Electricity</t>
  </si>
  <si>
    <t>Youth &amp; Community Building Water</t>
  </si>
  <si>
    <t>Youth &amp; Community Building Repairs</t>
  </si>
  <si>
    <t>Longmeadow Grass Cut/Grounds</t>
  </si>
  <si>
    <t>Longmeadow General Maintenance</t>
  </si>
  <si>
    <t>Glebeland Rent</t>
  </si>
  <si>
    <t>Glebeland Grass Cut</t>
  </si>
  <si>
    <t>Playground Equipment Inspection</t>
  </si>
  <si>
    <t>Youth Complex General Maintenance</t>
  </si>
  <si>
    <t>Tractor and Maintenance</t>
  </si>
  <si>
    <t>Diesel for Tractor</t>
  </si>
  <si>
    <t>Grass Verge A49</t>
  </si>
  <si>
    <t>Equipment Servicing Repairs</t>
  </si>
  <si>
    <t>Vehicle Activated Sign (VAS)</t>
  </si>
  <si>
    <t>Cost Centre:  Street Lighting</t>
  </si>
  <si>
    <t>Unmetered Electricity</t>
  </si>
  <si>
    <t>Common Grass Cutting</t>
  </si>
  <si>
    <t>Seasonal Worker</t>
  </si>
  <si>
    <t>Mileage Clerk</t>
  </si>
  <si>
    <t>Mileage Handyman Part Time (1)</t>
  </si>
  <si>
    <t>Mileage Handyman Part Time (2)</t>
  </si>
  <si>
    <t>Mileage Longmeadow Key Holder</t>
  </si>
  <si>
    <t>Protective Clothing (PPE)</t>
  </si>
  <si>
    <t>Employers NI Clerk</t>
  </si>
  <si>
    <t>Employers Pension Clerk</t>
  </si>
  <si>
    <t>Employers NI Handyman (1)</t>
  </si>
  <si>
    <t>Employers Pension Handyman (1)</t>
  </si>
  <si>
    <t>Employers NI Handyman (2)</t>
  </si>
  <si>
    <t>Employers Pension Handyman (2)</t>
  </si>
  <si>
    <t>Employers NI Longmeadow Key Holder</t>
  </si>
  <si>
    <t>Employers Pension Longmeadow Key Holder</t>
  </si>
  <si>
    <t>Employers NI Seasonal Worker</t>
  </si>
  <si>
    <t>Office Rates</t>
  </si>
  <si>
    <t>Office Water</t>
  </si>
  <si>
    <t>Office Electricity</t>
  </si>
  <si>
    <t>Office Repairs</t>
  </si>
  <si>
    <t>Phone/B-band/Mobile/Alarm</t>
  </si>
  <si>
    <t>Office Photocopier</t>
  </si>
  <si>
    <t>IT Maintenance/Software/Licence</t>
  </si>
  <si>
    <t>Stationery</t>
  </si>
  <si>
    <t>Postage</t>
  </si>
  <si>
    <t>Office Equipment/Miscellaneous</t>
  </si>
  <si>
    <t>Councillor/Staff Training</t>
  </si>
  <si>
    <t>Publicity/Communications</t>
  </si>
  <si>
    <t>Audit</t>
  </si>
  <si>
    <t>General Subscriptions ALC/NALC</t>
  </si>
  <si>
    <t>Insurances</t>
  </si>
  <si>
    <t>Loan Payments</t>
  </si>
  <si>
    <t>VAT Refund</t>
  </si>
  <si>
    <t>Line Marking Equipment</t>
  </si>
  <si>
    <t>Grounds Shredder</t>
  </si>
  <si>
    <t>Astro Sweeper</t>
  </si>
  <si>
    <t>Goal Post Sets</t>
  </si>
  <si>
    <t>Longmeadow Play Equipment</t>
  </si>
  <si>
    <t>Lamp Post Renewal</t>
  </si>
  <si>
    <t>Astro Turf</t>
  </si>
  <si>
    <t>BMX/Skatepark/Youth</t>
  </si>
  <si>
    <t>Burgs Reclamation</t>
  </si>
  <si>
    <t>Parish Signage</t>
  </si>
  <si>
    <t>Longmeadow Toilets</t>
  </si>
  <si>
    <t>Referendum/Elections</t>
  </si>
  <si>
    <t>Parish Plan Project</t>
  </si>
  <si>
    <t>Parish Office</t>
  </si>
  <si>
    <t>Future Projects – Youth &amp; Community Building</t>
  </si>
  <si>
    <t>Future Projects – Allotments</t>
  </si>
  <si>
    <t>Precept Reserve</t>
  </si>
  <si>
    <t>Final Totals</t>
  </si>
  <si>
    <t>Weed Management Contract</t>
  </si>
  <si>
    <t>2014/2015 Actual</t>
  </si>
  <si>
    <t>2015/2016 Carry Forward Figure **</t>
  </si>
  <si>
    <t>Cost Centre:  Earmarked Account - Asset Renewals</t>
  </si>
  <si>
    <t>N/A</t>
  </si>
  <si>
    <t>2015/16 Actual</t>
  </si>
  <si>
    <t>2016/17 c/f figure (9 Dec 16)</t>
  </si>
  <si>
    <t>RV £1.925</t>
  </si>
  <si>
    <t>Current spend</t>
  </si>
  <si>
    <t>2015/16 Actual cost</t>
  </si>
  <si>
    <t>5 hours - no pension</t>
  </si>
  <si>
    <t>Lyth Hill Contribution</t>
  </si>
  <si>
    <t>Mileage Handyman P/T (3)</t>
  </si>
  <si>
    <t>Increase due to additional employee</t>
  </si>
  <si>
    <t>Youth &amp; Community Building</t>
  </si>
  <si>
    <t>Highways Grant</t>
  </si>
  <si>
    <t xml:space="preserve">Orange Mast </t>
  </si>
  <si>
    <t>Community Woodlands</t>
  </si>
  <si>
    <t>Cost Centre:  Rents Rates and Utilities</t>
  </si>
  <si>
    <t>new</t>
  </si>
  <si>
    <t>Flowers</t>
  </si>
  <si>
    <t>Street Furniture (inc bus shelters) R &amp; M</t>
  </si>
  <si>
    <t>Street Light Repairs</t>
  </si>
  <si>
    <t>Spent £3620 on new mower Dec 16 (Replacement target £4000 after 8 years)</t>
  </si>
  <si>
    <t>CIL Neighbourhood Fund</t>
  </si>
  <si>
    <t>Future Projects –  BMX Extension</t>
  </si>
  <si>
    <t>Future Projects –  Skate Park</t>
  </si>
  <si>
    <t>Cost Centre:  Support for Shropshire Council Services</t>
  </si>
  <si>
    <t>Cost Centre:  Administration</t>
  </si>
  <si>
    <t>Cost Centre:  Income</t>
  </si>
  <si>
    <t>Cost Centre:  General Cleaning,  Repairs &amp; Maintenance / Street funiture</t>
  </si>
  <si>
    <t>Cost Centre:  Community Open Spaces / Allotments / Floral Displays</t>
  </si>
  <si>
    <t>2016/17 c/f figure</t>
  </si>
  <si>
    <t>2015/2016 Actual b/f figure</t>
  </si>
  <si>
    <t>New</t>
  </si>
  <si>
    <t>Hedge Cutters (x 2)</t>
  </si>
  <si>
    <t>Grass Strimmers (x 2)</t>
  </si>
  <si>
    <t>Unspecified</t>
  </si>
  <si>
    <t>Sub Total</t>
  </si>
  <si>
    <t>Precept requirement</t>
  </si>
  <si>
    <t>Contribution for library &amp; Lyth Hill</t>
  </si>
  <si>
    <t>Subtotal</t>
  </si>
  <si>
    <t>High Pressure Washer</t>
  </si>
  <si>
    <t>Vacuum cleaners x 2</t>
  </si>
  <si>
    <t>Tractor (John Deere)</t>
  </si>
  <si>
    <t>Tractor (Kobuto)</t>
  </si>
  <si>
    <t>Keep as separate reserve</t>
  </si>
  <si>
    <t xml:space="preserve">2016/17 c/f figure </t>
  </si>
  <si>
    <t>Cost Centre:  Earmarked Account - Capital Reserve Funds</t>
  </si>
  <si>
    <t>Cost Centre:  Earmarked Account - Project Reserve Funds</t>
  </si>
  <si>
    <t>Handymen's Materials/Consumables</t>
  </si>
  <si>
    <t>Parrs Pool   General Maintenance</t>
  </si>
  <si>
    <t>Move to 26 &amp; delete code</t>
  </si>
  <si>
    <t>2016/2017 Actual</t>
  </si>
  <si>
    <t>Usually received in March</t>
  </si>
  <si>
    <t xml:space="preserve">Target figure </t>
  </si>
  <si>
    <t>Target achieved - no further allocation</t>
  </si>
  <si>
    <t>1 new hedgecutter purchased at £250 in 2017; increase reserve target to £600</t>
  </si>
  <si>
    <t>Target adjusted - annual allocation of £1,500 required</t>
  </si>
  <si>
    <t>RotaryMower (replaced gang mower in 2016)</t>
  </si>
  <si>
    <t xml:space="preserve">2016/17 b/f figure </t>
  </si>
  <si>
    <t>No allocation</t>
  </si>
  <si>
    <t>No allocation (Original reserve was £5,000)</t>
  </si>
  <si>
    <t>No allocation - toilets closed</t>
  </si>
  <si>
    <t>Budget surplus forecast</t>
  </si>
  <si>
    <t xml:space="preserve">2016/17 Actual cost </t>
  </si>
  <si>
    <t>Current spend as % of budget</t>
  </si>
  <si>
    <t>2018/19 Budget costs</t>
  </si>
  <si>
    <t>n/a</t>
  </si>
  <si>
    <t>Cost of uncontested election £100;  Election costs can be precepted in year following election; Retain at £1 per person</t>
  </si>
  <si>
    <t>Overspend of £100 forecast</t>
  </si>
  <si>
    <t>Small increase to reflect actual costs of repairs &amp; maintenance</t>
  </si>
  <si>
    <t>Small underspend forecast</t>
  </si>
  <si>
    <t>3  year LTA - PLI £1,600 ; £322.73 motor insurance (not covered by LTA)</t>
  </si>
  <si>
    <t>Library contribution (S137)</t>
  </si>
  <si>
    <t>Waste collections for SPPF were missed off the budget in 17/18.</t>
  </si>
  <si>
    <t>All costs covered by handymen hours &amp; consumables</t>
  </si>
  <si>
    <t>Despite small overspend in some codes, this cost centre should be underspent at year end.</t>
  </si>
  <si>
    <t>100% Small business rate relief applicable to pavilion (RV £4,500)</t>
  </si>
  <si>
    <t>17 hours per week - pensionable @ Real Living Wage</t>
  </si>
  <si>
    <t>tbc</t>
  </si>
  <si>
    <t>Spend to end Nov</t>
  </si>
  <si>
    <t>Income to end Nov</t>
  </si>
  <si>
    <t>Library Contribution Reserve</t>
  </si>
  <si>
    <t>Lyth Hill Contribution Reserve</t>
  </si>
  <si>
    <t xml:space="preserve">New code </t>
  </si>
  <si>
    <t>Council owns 172 columns - inc 96 sleeved &amp; 20 unsleeved concrete columns (most likely to need replacing or sleeving) - Avarage cost to replace lamp post £1,000; Reserve sufficient to replace 2 posts; suggest separate reserve for LED replacement (1 concrete coulmn earmarked for replacement in current financial year)</t>
  </si>
  <si>
    <t>Astro Turf &amp; Tennis Court</t>
  </si>
  <si>
    <t>For installation of security fencing from Oaklands School</t>
  </si>
  <si>
    <t>Capital budget unallocated since 2011 -Could be allocated for Teen Day or Kick start funding for Youth Club (Partnered youth club £4,000 pa)</t>
  </si>
  <si>
    <t>Outdoor Gym Equipment</t>
  </si>
  <si>
    <t xml:space="preserve">Retained in 2017/18 as nominal reserve pending review by Amenities Committee but no longer required </t>
  </si>
  <si>
    <r>
      <rPr>
        <sz val="11"/>
        <color rgb="FFFF0000"/>
        <rFont val="Arial"/>
        <family val="2"/>
      </rPr>
      <t>£10,000 allocated for pavilion changing room improvements in 2018/19 (match funding).</t>
    </r>
    <r>
      <rPr>
        <sz val="11"/>
        <color theme="1"/>
        <rFont val="Arial"/>
        <family val="2"/>
      </rPr>
      <t xml:space="preserve"> Reserve includes £9,450 devolved LJC budget for Parish Plan Priorities in connection with the Community Hub at the former Oaklands school site.  E.g. feasibility work or consultation</t>
    </r>
  </si>
  <si>
    <t>New allocation enables contributions to be carried forward into 2018/19</t>
  </si>
  <si>
    <t>Forecast surplus income from current year</t>
  </si>
  <si>
    <t>Living wage rates reviewed annually in November.  All salary estimates based on 3% increase</t>
  </si>
  <si>
    <t>Based on 3% increase (awaiting publication of National Salary Scales agreed in April 2018)</t>
  </si>
  <si>
    <t>Based on 10 hours per week - no pension</t>
  </si>
  <si>
    <t>Assumes 10 hours / week - no pension</t>
  </si>
  <si>
    <t>BAYSTON HILL PARISH COUNCIL - PRECEPT SETTING 2019/2020</t>
  </si>
  <si>
    <t>2017/2018 Actual</t>
  </si>
  <si>
    <t>2018/2019 Forecast income</t>
  </si>
  <si>
    <t>2019/20 Budget costs</t>
  </si>
  <si>
    <t>2019/20 Budget income</t>
  </si>
  <si>
    <t>2018/2019 Budget Income</t>
  </si>
  <si>
    <t>2018 /19 Forecast costs</t>
  </si>
  <si>
    <t>Assumes continued levels of investment in CCLA deposit fund and Unity Trust Bank</t>
  </si>
  <si>
    <t>VAT disregarded in budget calculations - all income &amp; expenditure calculated ex vat</t>
  </si>
  <si>
    <t>Subject to application by end 2018; Maximum grant available from 18/19</t>
  </si>
  <si>
    <t>Spend to end Nov 18</t>
  </si>
  <si>
    <t>2nd machine purchased 2018 (consider increasing target)</t>
  </si>
  <si>
    <t>Reserve c/f into 2019/20</t>
  </si>
  <si>
    <t>2019/20 Allocation</t>
  </si>
  <si>
    <t>Reserve b/f to 2018/19</t>
  </si>
  <si>
    <t>Strimmers both due for replacement - suggest 1 per year</t>
  </si>
  <si>
    <t>Reserve adequate - no further allocation</t>
  </si>
  <si>
    <t>Estimated spend to year end</t>
  </si>
  <si>
    <t>Swings chains due for replacement in current financial year</t>
  </si>
  <si>
    <t>Estimated spend in 2019/20</t>
  </si>
  <si>
    <t>Tennis court to be painted in 2019/20</t>
  </si>
  <si>
    <t>Single reserve for future sports &amp; recreation  projects;  Recommend set target figure (originally £2,400 for cricket &amp; £6.050.30 for playing fields) - Could be used for sports hall</t>
  </si>
  <si>
    <t>Current income to end Nov 18</t>
  </si>
  <si>
    <t>Actual Reserve b/f to 2018/19</t>
  </si>
  <si>
    <t>Estimate reserve to c/f to 2019/20</t>
  </si>
  <si>
    <t>Reserve exhausted - delete in 2019/20</t>
  </si>
  <si>
    <t>2019/20 allocation</t>
  </si>
  <si>
    <t>Parrs Pool and Community Woodland (Projects)</t>
  </si>
  <si>
    <t>Pavilion working party reviewing options</t>
  </si>
  <si>
    <t>2018/19 budget</t>
  </si>
  <si>
    <t>Actual reserve c/f to 2018/19</t>
  </si>
  <si>
    <t>Precept reserve transferred to CCLA Deposit fund on 3/4/2018</t>
  </si>
  <si>
    <t>2018/2019 Forecast spend</t>
  </si>
  <si>
    <t>Loan paid off in July 2018</t>
  </si>
  <si>
    <t>Pavilion solar panels</t>
  </si>
  <si>
    <t>Pavilion hire</t>
  </si>
  <si>
    <t>Wayleave</t>
  </si>
  <si>
    <t>VAT Refunds</t>
  </si>
  <si>
    <t>move code to correct cost centre on scribe</t>
  </si>
  <si>
    <t xml:space="preserve">Solar Panels </t>
  </si>
  <si>
    <t>Furniture</t>
  </si>
  <si>
    <t>New chairs for YCB</t>
  </si>
  <si>
    <t>Cost Centre:  Earmarked Account - LJC Reserve Funds</t>
  </si>
  <si>
    <t xml:space="preserve">Community Safety Fund (Previously Speed Awareness) </t>
  </si>
  <si>
    <t>Village Clean up/Dog fouling project</t>
  </si>
  <si>
    <t>Youth Activities</t>
  </si>
  <si>
    <t>Youth Projects (See also £500 LJC budget for Youth Activities)</t>
  </si>
  <si>
    <t>Community Grants</t>
  </si>
  <si>
    <t>S137 Grants (Parish Council Budget)</t>
  </si>
  <si>
    <t xml:space="preserve">Cost Centre:  Grants </t>
  </si>
  <si>
    <t>Transfer funds to ljc account</t>
  </si>
  <si>
    <t>move code  to Earmarked Projects Reserve Funds cost centre on scribe</t>
  </si>
  <si>
    <r>
      <t xml:space="preserve">Lythwood Playing Fields </t>
    </r>
    <r>
      <rPr>
        <b/>
        <sz val="11"/>
        <color rgb="FF7030A0"/>
        <rFont val="Arial"/>
        <family val="2"/>
      </rPr>
      <t>Future sports projects</t>
    </r>
  </si>
  <si>
    <r>
      <t>Future Projects -</t>
    </r>
    <r>
      <rPr>
        <sz val="11"/>
        <rFont val="Arial"/>
        <family val="2"/>
      </rPr>
      <t xml:space="preserve"> (Community hub)</t>
    </r>
  </si>
  <si>
    <t>Move code from Trees to Project reserve funds on scribe</t>
  </si>
  <si>
    <t>£3,500 vired to outdoor gym</t>
  </si>
  <si>
    <t>Cost Centre:  Earmarked Funds</t>
  </si>
  <si>
    <t>Jubilation &amp; Community Events</t>
  </si>
  <si>
    <t xml:space="preserve">Other income </t>
  </si>
  <si>
    <t>Silent soldiers &amp; beacon</t>
  </si>
  <si>
    <r>
      <t xml:space="preserve"> Maintenance covered by code 26:</t>
    </r>
    <r>
      <rPr>
        <sz val="11"/>
        <color rgb="FFFF0000"/>
        <rFont val="Arial"/>
        <family val="2"/>
      </rPr>
      <t xml:space="preserve"> Consider creating a den building area or illuminating the trees; Boardwalk will require replacement in next 2 years</t>
    </r>
  </si>
  <si>
    <t>£850 spent on topographic survey; £200 for inception report for sports hall - reserve may be required for demolition</t>
  </si>
  <si>
    <t>Road repairs (Lythwood Road)</t>
  </si>
  <si>
    <t>Road Repairs (The Common)</t>
  </si>
  <si>
    <r>
      <t xml:space="preserve">Reserve for restoration work upon transfer of </t>
    </r>
    <r>
      <rPr>
        <b/>
        <sz val="11"/>
        <rFont val="Arial"/>
        <family val="2"/>
      </rPr>
      <t>new</t>
    </r>
    <r>
      <rPr>
        <sz val="11"/>
        <rFont val="Arial"/>
        <family val="2"/>
      </rPr>
      <t xml:space="preserve"> Community Woodland from Shropshire Council</t>
    </r>
  </si>
  <si>
    <t xml:space="preserve">£3,000 held in separate Common bank account - </t>
  </si>
  <si>
    <t>Estimated income to year end</t>
  </si>
  <si>
    <t>Cost Centre:  Precept Reserve (held in CCLA Deposit Fund)</t>
  </si>
  <si>
    <t>Create Cost Centre on scribe</t>
  </si>
  <si>
    <t>Plus £4,328 taken from 2017/18 surplus (code196) Contribution reaches full amount in 19/20</t>
  </si>
  <si>
    <t>2018/2019 Forecast costs</t>
  </si>
  <si>
    <t>Purchase of a laptop required the purchase of an additonal software license and virus protection.</t>
  </si>
  <si>
    <t>2017/18 Actual spend</t>
  </si>
  <si>
    <t>More Councillors = more printing</t>
  </si>
  <si>
    <t>Small increase agreed at AGM</t>
  </si>
  <si>
    <t>Laptop &amp; office door</t>
  </si>
  <si>
    <t>Local Council Award Scheme / Quality Council</t>
  </si>
  <si>
    <t xml:space="preserve"> Seasonal worker hours used on GDPR</t>
  </si>
  <si>
    <t>HR Support (PAYG - Suggest Annual Contract)</t>
  </si>
  <si>
    <t>Professional Services (HR)</t>
  </si>
  <si>
    <t>GDPR / ICO registration</t>
  </si>
  <si>
    <t>Interest &amp; bank charges (All accounts)</t>
  </si>
  <si>
    <t>2017/18 Actual costs</t>
  </si>
  <si>
    <t>Glebeland General Maintenance</t>
  </si>
  <si>
    <t>Annual maintenance contract</t>
  </si>
  <si>
    <t>Mower repairs</t>
  </si>
  <si>
    <t>Common General Repairs</t>
  </si>
  <si>
    <t>Community Woodland maintenance</t>
  </si>
  <si>
    <t>Sensory Garden maintenance</t>
  </si>
  <si>
    <t>Budget allocated for restoration &amp; community event</t>
  </si>
  <si>
    <t>VAS Sign Maintenance</t>
  </si>
  <si>
    <t>Combined code for playing fields maintenance - Extensive pitch renovations undertaken in year</t>
  </si>
  <si>
    <t>Initial mark and cut (Contractor)</t>
  </si>
  <si>
    <t xml:space="preserve">All marking undertaken in house </t>
  </si>
  <si>
    <t>Football Pitch Maint Prog</t>
  </si>
  <si>
    <t>Bowling Club settle all expenditure above £1500. Cost of timber for repairs in 2017/18 was not recharged</t>
  </si>
  <si>
    <t>Deep clean &amp; renovation not yet invoiced</t>
  </si>
  <si>
    <t>Full court painting approved in 2019/20</t>
  </si>
  <si>
    <t>Football nets &amp; fixings</t>
  </si>
  <si>
    <t>Waste Collection (all sites)</t>
  </si>
  <si>
    <t>Budget likely to be overspent by approx £4,000 due to pitch renovations deferred from earlier years</t>
  </si>
  <si>
    <t>Change of contractor provided significant saving</t>
  </si>
  <si>
    <t>Skip Hire</t>
  </si>
  <si>
    <t>Longmeadow toilets (drainage)</t>
  </si>
  <si>
    <t>Cost centre likely to be overspent against budget but in line with previous year</t>
  </si>
  <si>
    <t>Clerk's Salary</t>
  </si>
  <si>
    <t>Longmeadow Key Holder Salary</t>
  </si>
  <si>
    <t>Handyman P/T (1) Salary</t>
  </si>
  <si>
    <t>Handyman P/T (2) Salary</t>
  </si>
  <si>
    <t>Handyperson P/T (3) Salary</t>
  </si>
  <si>
    <t>Coding error</t>
  </si>
  <si>
    <t>Employer's NI Handyman (2)</t>
  </si>
  <si>
    <t>Coding errror (includes Employer's NI for all staff)</t>
  </si>
  <si>
    <t>H &amp; S Training / new councillor training &amp; planning training/ SLCC Conference</t>
  </si>
  <si>
    <t>Includes all pension contributions in last years figure</t>
  </si>
  <si>
    <t>Additional hours for Environmental Maintenance (3 per week)</t>
  </si>
  <si>
    <t>Additional 3 hours per week for EMG work</t>
  </si>
  <si>
    <t>Cost Centre:  Staff Costs - Additional hours</t>
  </si>
  <si>
    <t>Cost Centre:  Staff Costs</t>
  </si>
  <si>
    <t>Additional 9 hours per week for holiday / sick cover</t>
  </si>
  <si>
    <t>3 hours per week for GDPR and clerk's holiday cover</t>
  </si>
  <si>
    <t>Admin / Additional staff Salary</t>
  </si>
  <si>
    <t>Additional hours for handypersons (9 per week in total) Replaces seasonal worker</t>
  </si>
  <si>
    <t>Street Light Maintenance Contract</t>
  </si>
  <si>
    <t>2017/18 figure includes LED conversions totalling 6200</t>
  </si>
  <si>
    <t>Current Spend includes Q4 from 2017/18</t>
  </si>
  <si>
    <t>LED street lanterns</t>
  </si>
  <si>
    <t>See street light repairs</t>
  </si>
  <si>
    <t xml:space="preserve"> Finance Committee recommend any unallocated funds at end of financial year be allocated to low energy lantern renewal (up to 20 per annum).</t>
  </si>
  <si>
    <t>Cost Centre:  Youth Provision, Inspection &amp; Maint</t>
  </si>
  <si>
    <t>Outdoor gym will require annual inspection from next year</t>
  </si>
  <si>
    <t>Target figure</t>
  </si>
  <si>
    <t>50% revenue expenditure</t>
  </si>
  <si>
    <t>2019/20 budget Costs</t>
  </si>
  <si>
    <t>2018/19 Budget</t>
  </si>
  <si>
    <t>Total of new earmarked allocations</t>
  </si>
  <si>
    <t>Total revenue allocations (exc library &amp; Lyth Hill)</t>
  </si>
  <si>
    <t>£3,500 Vired from Code 138 - Grant income of 8,000 estimated (see  other income)</t>
  </si>
  <si>
    <t>Additional hours for outdoor staff</t>
  </si>
  <si>
    <t>See also LEADER grant for outdoor gym</t>
  </si>
  <si>
    <t>Income surplus of £7,233 forecast</t>
  </si>
  <si>
    <t>Precept reduced by £10,000</t>
  </si>
  <si>
    <t>Current precept is £152,635</t>
  </si>
  <si>
    <t>Excludes LEADER Grant of £8,000 requested for outdoor gym</t>
  </si>
  <si>
    <t>Other Income (unrestricted income)</t>
  </si>
  <si>
    <t>Forecast cost for year</t>
  </si>
  <si>
    <t>This sum must be spent or allocated to an earmarked reserve by year end.  If LEADER grant application is unsuccesssful this could be used to fund the gym.</t>
  </si>
  <si>
    <r>
      <t xml:space="preserve">Parish Seats/Bins/ Bus Shelters </t>
    </r>
    <r>
      <rPr>
        <b/>
        <sz val="11"/>
        <rFont val="Arial"/>
        <family val="2"/>
      </rPr>
      <t>Street furniture</t>
    </r>
  </si>
  <si>
    <r>
      <t>£5,000 allocated for new bins in 2017/18 of which £3,248.40 unspent</t>
    </r>
    <r>
      <rPr>
        <sz val="11"/>
        <color rgb="FFFF0000"/>
        <rFont val="Arial"/>
        <family val="2"/>
      </rPr>
      <t xml:space="preserve"> -</t>
    </r>
    <r>
      <rPr>
        <sz val="11"/>
        <rFont val="Arial"/>
        <family val="2"/>
      </rPr>
      <t xml:space="preserve"> Unallocated reserve £3,660</t>
    </r>
  </si>
  <si>
    <t>Lease expires shortly - check date</t>
  </si>
  <si>
    <t>Includes estimate of £1,302.11 to be paid with Precept in April 2019</t>
  </si>
  <si>
    <t>Estimate reserve to b/f to 2019/20</t>
  </si>
  <si>
    <t>Consider need for additional budget in 2019/20 for targeted work to redress skewed results</t>
  </si>
  <si>
    <t>Devolved budget from LJC for Speed Awareness stickers for wheelie bins - Could be used for 'We wont buy crime' initiative?</t>
  </si>
  <si>
    <t>Astro turf nets need replacing- 12 x 6ft set (goals being welded)</t>
  </si>
  <si>
    <t>BMX being resurfaced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</si>
</sst>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9C6500"/>
      <name val="Calibri"/>
      <family val="2"/>
      <scheme val="minor"/>
    </font>
    <font>
      <sz val="11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lightGray">
        <fgColor rgb="FF92D050"/>
        <bgColor rgb="FFE9F4E0"/>
      </patternFill>
    </fill>
    <fill>
      <patternFill patternType="lightGray">
        <fgColor rgb="FF92D050"/>
        <bgColor rgb="FFD6ECC6"/>
      </patternFill>
    </fill>
    <fill>
      <patternFill patternType="lightGray">
        <fgColor theme="0"/>
        <bgColor rgb="FFE9F4E0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lightGray">
        <fgColor rgb="FF92D050"/>
        <bgColor theme="0"/>
      </patternFill>
    </fill>
    <fill>
      <patternFill patternType="lightGray">
        <fgColor theme="0"/>
        <bgColor theme="0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5" borderId="0" applyNumberFormat="0" applyBorder="0" applyAlignment="0" applyProtection="0"/>
    <xf numFmtId="0" fontId="14" fillId="7" borderId="0" applyNumberFormat="0" applyBorder="0" applyAlignment="0" applyProtection="0"/>
    <xf numFmtId="9" fontId="21" fillId="0" borderId="0" applyFont="0" applyFill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</cellStyleXfs>
  <cellXfs count="472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0" fillId="0" borderId="0" xfId="0" applyBorder="1"/>
    <xf numFmtId="2" fontId="5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2" fontId="6" fillId="0" borderId="6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2" fontId="3" fillId="6" borderId="6" xfId="0" applyNumberFormat="1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vertical="center" wrapText="1"/>
    </xf>
    <xf numFmtId="2" fontId="2" fillId="6" borderId="2" xfId="0" applyNumberFormat="1" applyFon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2" fontId="2" fillId="6" borderId="6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vertical="center" wrapText="1"/>
    </xf>
    <xf numFmtId="2" fontId="5" fillId="6" borderId="2" xfId="0" applyNumberFormat="1" applyFont="1" applyFill="1" applyBorder="1" applyAlignment="1">
      <alignment vertical="center" wrapText="1"/>
    </xf>
    <xf numFmtId="2" fontId="3" fillId="6" borderId="2" xfId="0" applyNumberFormat="1" applyFont="1" applyFill="1" applyBorder="1" applyAlignment="1">
      <alignment horizontal="right" vertical="center" wrapText="1"/>
    </xf>
    <xf numFmtId="2" fontId="3" fillId="6" borderId="11" xfId="0" applyNumberFormat="1" applyFont="1" applyFill="1" applyBorder="1" applyAlignment="1">
      <alignment vertical="center" wrapText="1"/>
    </xf>
    <xf numFmtId="2" fontId="5" fillId="6" borderId="6" xfId="0" applyNumberFormat="1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2" fontId="3" fillId="11" borderId="2" xfId="0" applyNumberFormat="1" applyFont="1" applyFill="1" applyBorder="1" applyAlignment="1">
      <alignment vertical="center" wrapText="1"/>
    </xf>
    <xf numFmtId="2" fontId="5" fillId="11" borderId="2" xfId="0" applyNumberFormat="1" applyFont="1" applyFill="1" applyBorder="1" applyAlignment="1">
      <alignment vertical="center" wrapText="1"/>
    </xf>
    <xf numFmtId="2" fontId="3" fillId="6" borderId="0" xfId="0" applyNumberFormat="1" applyFont="1" applyFill="1" applyBorder="1" applyAlignment="1">
      <alignment vertical="center" wrapText="1"/>
    </xf>
    <xf numFmtId="2" fontId="15" fillId="10" borderId="2" xfId="1" applyNumberFormat="1" applyFont="1" applyFill="1" applyBorder="1" applyAlignment="1">
      <alignment vertical="center" wrapText="1"/>
    </xf>
    <xf numFmtId="0" fontId="13" fillId="11" borderId="2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0" fillId="6" borderId="0" xfId="0" applyFill="1" applyBorder="1"/>
    <xf numFmtId="0" fontId="0" fillId="0" borderId="14" xfId="0" applyBorder="1"/>
    <xf numFmtId="2" fontId="0" fillId="6" borderId="0" xfId="0" applyNumberFormat="1" applyFill="1" applyBorder="1"/>
    <xf numFmtId="0" fontId="2" fillId="8" borderId="2" xfId="0" applyFont="1" applyFill="1" applyBorder="1" applyAlignment="1">
      <alignment horizontal="right" vertical="center" wrapText="1"/>
    </xf>
    <xf numFmtId="2" fontId="2" fillId="6" borderId="2" xfId="0" applyNumberFormat="1" applyFont="1" applyFill="1" applyBorder="1" applyAlignment="1">
      <alignment horizontal="right" vertical="center" wrapText="1"/>
    </xf>
    <xf numFmtId="2" fontId="2" fillId="6" borderId="6" xfId="0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  <xf numFmtId="2" fontId="3" fillId="6" borderId="11" xfId="0" applyNumberFormat="1" applyFont="1" applyFill="1" applyBorder="1" applyAlignment="1">
      <alignment horizontal="right" vertical="center" wrapText="1"/>
    </xf>
    <xf numFmtId="2" fontId="3" fillId="6" borderId="0" xfId="0" applyNumberFormat="1" applyFont="1" applyFill="1" applyBorder="1" applyAlignment="1">
      <alignment horizontal="right" vertical="center" wrapText="1"/>
    </xf>
    <xf numFmtId="2" fontId="15" fillId="10" borderId="2" xfId="1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 horizontal="right"/>
    </xf>
    <xf numFmtId="2" fontId="3" fillId="6" borderId="6" xfId="0" applyNumberFormat="1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6" borderId="0" xfId="0" applyFill="1" applyBorder="1" applyAlignment="1">
      <alignment horizontal="right"/>
    </xf>
    <xf numFmtId="2" fontId="2" fillId="6" borderId="0" xfId="0" applyNumberFormat="1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3" fillId="6" borderId="7" xfId="0" applyNumberFormat="1" applyFont="1" applyFill="1" applyBorder="1" applyAlignment="1">
      <alignment vertical="center" wrapText="1"/>
    </xf>
    <xf numFmtId="2" fontId="2" fillId="6" borderId="7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2" fontId="2" fillId="6" borderId="16" xfId="0" applyNumberFormat="1" applyFont="1" applyFill="1" applyBorder="1" applyAlignment="1">
      <alignment vertical="center" wrapText="1"/>
    </xf>
    <xf numFmtId="2" fontId="2" fillId="6" borderId="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6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8" fillId="0" borderId="0" xfId="0" applyFont="1"/>
    <xf numFmtId="2" fontId="13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0" fillId="0" borderId="0" xfId="0"/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9" fontId="3" fillId="0" borderId="2" xfId="3" applyFont="1" applyBorder="1" applyAlignment="1">
      <alignment vertical="center" wrapText="1"/>
    </xf>
    <xf numFmtId="9" fontId="2" fillId="0" borderId="2" xfId="3" applyFont="1" applyBorder="1" applyAlignment="1">
      <alignment vertical="center" wrapText="1"/>
    </xf>
    <xf numFmtId="9" fontId="3" fillId="0" borderId="7" xfId="3" applyFont="1" applyBorder="1" applyAlignment="1">
      <alignment vertical="center" wrapText="1"/>
    </xf>
    <xf numFmtId="9" fontId="0" fillId="0" borderId="7" xfId="3" applyFont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9" fontId="5" fillId="0" borderId="2" xfId="3" applyFont="1" applyBorder="1" applyAlignment="1">
      <alignment vertical="center" wrapText="1"/>
    </xf>
    <xf numFmtId="9" fontId="13" fillId="0" borderId="2" xfId="3" applyFont="1" applyBorder="1" applyAlignment="1">
      <alignment vertical="center" wrapText="1"/>
    </xf>
    <xf numFmtId="2" fontId="17" fillId="10" borderId="2" xfId="1" applyNumberFormat="1" applyFont="1" applyFill="1" applyBorder="1" applyAlignment="1">
      <alignment vertical="center" wrapText="1"/>
    </xf>
    <xf numFmtId="2" fontId="15" fillId="11" borderId="2" xfId="1" applyNumberFormat="1" applyFont="1" applyFill="1" applyBorder="1" applyAlignment="1">
      <alignment vertical="center" wrapText="1"/>
    </xf>
    <xf numFmtId="2" fontId="15" fillId="11" borderId="2" xfId="1" applyNumberFormat="1" applyFont="1" applyFill="1" applyBorder="1" applyAlignment="1">
      <alignment horizontal="right" vertical="center" wrapText="1"/>
    </xf>
    <xf numFmtId="2" fontId="15" fillId="10" borderId="8" xfId="1" applyNumberFormat="1" applyFont="1" applyFill="1" applyBorder="1" applyAlignment="1">
      <alignment vertical="center" wrapText="1"/>
    </xf>
    <xf numFmtId="2" fontId="15" fillId="10" borderId="8" xfId="1" applyNumberFormat="1" applyFont="1" applyFill="1" applyBorder="1" applyAlignment="1">
      <alignment horizontal="right" vertical="center" wrapText="1"/>
    </xf>
    <xf numFmtId="2" fontId="5" fillId="0" borderId="8" xfId="0" applyNumberFormat="1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15" fillId="10" borderId="2" xfId="1" quotePrefix="1" applyNumberFormat="1" applyFont="1" applyFill="1" applyBorder="1" applyAlignment="1">
      <alignment vertical="center" wrapText="1"/>
    </xf>
    <xf numFmtId="9" fontId="5" fillId="0" borderId="8" xfId="3" applyFont="1" applyBorder="1" applyAlignment="1">
      <alignment vertical="center" wrapText="1"/>
    </xf>
    <xf numFmtId="9" fontId="13" fillId="0" borderId="3" xfId="3" applyFont="1" applyBorder="1" applyAlignment="1">
      <alignment vertical="center" wrapText="1"/>
    </xf>
    <xf numFmtId="2" fontId="17" fillId="10" borderId="3" xfId="1" applyNumberFormat="1" applyFont="1" applyFill="1" applyBorder="1" applyAlignment="1">
      <alignment vertical="center" wrapText="1"/>
    </xf>
    <xf numFmtId="2" fontId="17" fillId="10" borderId="3" xfId="1" applyNumberFormat="1" applyFont="1" applyFill="1" applyBorder="1" applyAlignment="1">
      <alignment horizontal="right" vertical="center" wrapText="1"/>
    </xf>
    <xf numFmtId="2" fontId="15" fillId="6" borderId="2" xfId="1" applyNumberFormat="1" applyFont="1" applyFill="1" applyBorder="1" applyAlignment="1">
      <alignment vertical="center" wrapText="1"/>
    </xf>
    <xf numFmtId="2" fontId="17" fillId="11" borderId="2" xfId="1" applyNumberFormat="1" applyFont="1" applyFill="1" applyBorder="1" applyAlignment="1">
      <alignment horizontal="right" vertical="center" wrapText="1"/>
    </xf>
    <xf numFmtId="2" fontId="17" fillId="11" borderId="2" xfId="1" applyNumberFormat="1" applyFont="1" applyFill="1" applyBorder="1" applyAlignment="1">
      <alignment vertical="center" wrapText="1"/>
    </xf>
    <xf numFmtId="2" fontId="5" fillId="6" borderId="6" xfId="0" applyNumberFormat="1" applyFont="1" applyFill="1" applyBorder="1" applyAlignment="1">
      <alignment horizontal="right" vertical="center" wrapText="1"/>
    </xf>
    <xf numFmtId="0" fontId="5" fillId="11" borderId="2" xfId="0" applyFont="1" applyFill="1" applyBorder="1" applyAlignment="1">
      <alignment horizontal="left" vertical="center" wrapText="1"/>
    </xf>
    <xf numFmtId="2" fontId="5" fillId="11" borderId="2" xfId="0" applyNumberFormat="1" applyFont="1" applyFill="1" applyBorder="1" applyAlignment="1">
      <alignment horizontal="left" vertical="center" wrapText="1"/>
    </xf>
    <xf numFmtId="2" fontId="3" fillId="11" borderId="7" xfId="0" applyNumberFormat="1" applyFont="1" applyFill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9" fontId="3" fillId="0" borderId="11" xfId="3" applyFont="1" applyBorder="1" applyAlignment="1">
      <alignment vertical="center" wrapText="1"/>
    </xf>
    <xf numFmtId="9" fontId="5" fillId="0" borderId="11" xfId="3" applyFont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2" fontId="3" fillId="12" borderId="2" xfId="0" applyNumberFormat="1" applyFont="1" applyFill="1" applyBorder="1" applyAlignment="1">
      <alignment vertical="center" wrapText="1"/>
    </xf>
    <xf numFmtId="2" fontId="3" fillId="6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12" borderId="2" xfId="0" applyNumberFormat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vertical="center" wrapText="1"/>
    </xf>
    <xf numFmtId="9" fontId="2" fillId="0" borderId="6" xfId="3" applyFont="1" applyBorder="1" applyAlignment="1">
      <alignment vertical="center" wrapText="1"/>
    </xf>
    <xf numFmtId="0" fontId="2" fillId="6" borderId="2" xfId="0" applyFont="1" applyFill="1" applyBorder="1" applyAlignment="1">
      <alignment horizontal="right" vertical="center" wrapText="1"/>
    </xf>
    <xf numFmtId="2" fontId="3" fillId="6" borderId="22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6" borderId="22" xfId="0" applyNumberFormat="1" applyFont="1" applyFill="1" applyBorder="1" applyAlignment="1">
      <alignment vertical="center" wrapText="1"/>
    </xf>
    <xf numFmtId="0" fontId="0" fillId="0" borderId="0" xfId="0"/>
    <xf numFmtId="2" fontId="3" fillId="0" borderId="11" xfId="0" applyNumberFormat="1" applyFont="1" applyFill="1" applyBorder="1" applyAlignment="1">
      <alignment vertical="center" wrapText="1"/>
    </xf>
    <xf numFmtId="0" fontId="0" fillId="0" borderId="0" xfId="0"/>
    <xf numFmtId="0" fontId="3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2" fontId="3" fillId="11" borderId="2" xfId="0" applyNumberFormat="1" applyFont="1" applyFill="1" applyBorder="1" applyAlignment="1">
      <alignment horizontal="left" vertical="center" wrapText="1"/>
    </xf>
    <xf numFmtId="2" fontId="5" fillId="6" borderId="11" xfId="0" applyNumberFormat="1" applyFont="1" applyFill="1" applyBorder="1" applyAlignment="1">
      <alignment horizontal="right" vertical="center" wrapText="1"/>
    </xf>
    <xf numFmtId="2" fontId="5" fillId="11" borderId="1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2" fontId="5" fillId="11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2" fontId="3" fillId="0" borderId="26" xfId="0" applyNumberFormat="1" applyFont="1" applyBorder="1" applyAlignment="1">
      <alignment vertical="center" wrapText="1"/>
    </xf>
    <xf numFmtId="2" fontId="3" fillId="6" borderId="26" xfId="0" applyNumberFormat="1" applyFont="1" applyFill="1" applyBorder="1" applyAlignment="1">
      <alignment vertical="center" wrapText="1"/>
    </xf>
    <xf numFmtId="0" fontId="0" fillId="0" borderId="0" xfId="0"/>
    <xf numFmtId="0" fontId="19" fillId="0" borderId="6" xfId="0" applyFont="1" applyBorder="1" applyAlignment="1">
      <alignment vertical="center" wrapText="1"/>
    </xf>
    <xf numFmtId="2" fontId="19" fillId="0" borderId="6" xfId="0" applyNumberFormat="1" applyFont="1" applyBorder="1" applyAlignment="1">
      <alignment vertical="center" wrapText="1"/>
    </xf>
    <xf numFmtId="2" fontId="19" fillId="6" borderId="6" xfId="0" applyNumberFormat="1" applyFont="1" applyFill="1" applyBorder="1" applyAlignment="1">
      <alignment vertical="center" wrapText="1"/>
    </xf>
    <xf numFmtId="0" fontId="19" fillId="0" borderId="6" xfId="0" applyNumberFormat="1" applyFont="1" applyBorder="1" applyAlignment="1">
      <alignment vertical="center" wrapText="1"/>
    </xf>
    <xf numFmtId="2" fontId="20" fillId="0" borderId="6" xfId="0" applyNumberFormat="1" applyFont="1" applyBorder="1" applyAlignment="1">
      <alignment vertical="center" wrapText="1"/>
    </xf>
    <xf numFmtId="2" fontId="20" fillId="6" borderId="2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2" fillId="13" borderId="0" xfId="4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2" fontId="3" fillId="6" borderId="8" xfId="0" applyNumberFormat="1" applyFont="1" applyFill="1" applyBorder="1" applyAlignment="1">
      <alignment vertical="center" wrapText="1"/>
    </xf>
    <xf numFmtId="2" fontId="3" fillId="6" borderId="8" xfId="0" applyNumberFormat="1" applyFont="1" applyFill="1" applyBorder="1" applyAlignment="1">
      <alignment horizontal="right" vertical="center" wrapText="1"/>
    </xf>
    <xf numFmtId="2" fontId="3" fillId="12" borderId="8" xfId="0" applyNumberFormat="1" applyFont="1" applyFill="1" applyBorder="1" applyAlignment="1">
      <alignment vertical="center" wrapText="1"/>
    </xf>
    <xf numFmtId="0" fontId="22" fillId="13" borderId="0" xfId="4"/>
    <xf numFmtId="0" fontId="2" fillId="2" borderId="8" xfId="0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Border="1" applyAlignment="1">
      <alignment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5" fillId="0" borderId="27" xfId="0" applyNumberFormat="1" applyFont="1" applyFill="1" applyBorder="1" applyAlignment="1">
      <alignment horizontal="right" vertical="center" wrapText="1"/>
    </xf>
    <xf numFmtId="2" fontId="5" fillId="0" borderId="27" xfId="0" applyNumberFormat="1" applyFont="1" applyBorder="1" applyAlignment="1">
      <alignment horizontal="right" vertical="center" wrapText="1"/>
    </xf>
    <xf numFmtId="2" fontId="3" fillId="6" borderId="27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5" fillId="6" borderId="11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vertical="center" wrapText="1"/>
    </xf>
    <xf numFmtId="2" fontId="2" fillId="6" borderId="4" xfId="0" applyNumberFormat="1" applyFont="1" applyFill="1" applyBorder="1" applyAlignment="1">
      <alignment vertical="center" wrapText="1"/>
    </xf>
    <xf numFmtId="2" fontId="3" fillId="6" borderId="5" xfId="0" applyNumberFormat="1" applyFont="1" applyFill="1" applyBorder="1" applyAlignment="1">
      <alignment horizontal="right" vertical="center" wrapText="1"/>
    </xf>
    <xf numFmtId="2" fontId="2" fillId="6" borderId="5" xfId="0" applyNumberFormat="1" applyFont="1" applyFill="1" applyBorder="1" applyAlignment="1">
      <alignment horizontal="right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3" fillId="0" borderId="2" xfId="3" applyNumberFormat="1" applyFont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center" vertical="center" wrapText="1"/>
    </xf>
    <xf numFmtId="2" fontId="3" fillId="9" borderId="6" xfId="0" applyNumberFormat="1" applyFont="1" applyFill="1" applyBorder="1" applyAlignment="1">
      <alignment horizontal="right" vertical="center" wrapText="1"/>
    </xf>
    <xf numFmtId="0" fontId="3" fillId="9" borderId="2" xfId="0" applyFont="1" applyFill="1" applyBorder="1" applyAlignment="1">
      <alignment horizontal="right" vertical="center" wrapText="1"/>
    </xf>
    <xf numFmtId="2" fontId="15" fillId="0" borderId="11" xfId="0" applyNumberFormat="1" applyFont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 wrapText="1"/>
    </xf>
    <xf numFmtId="9" fontId="3" fillId="9" borderId="2" xfId="0" applyNumberFormat="1" applyFont="1" applyFill="1" applyBorder="1" applyAlignment="1">
      <alignment horizontal="right" vertical="center" wrapText="1"/>
    </xf>
    <xf numFmtId="2" fontId="15" fillId="10" borderId="6" xfId="1" applyNumberFormat="1" applyFont="1" applyFill="1" applyBorder="1" applyAlignment="1">
      <alignment horizontal="right" vertical="center" wrapText="1"/>
    </xf>
    <xf numFmtId="2" fontId="15" fillId="11" borderId="6" xfId="1" applyNumberFormat="1" applyFont="1" applyFill="1" applyBorder="1" applyAlignment="1">
      <alignment horizontal="right" vertical="center" wrapText="1"/>
    </xf>
    <xf numFmtId="2" fontId="2" fillId="0" borderId="2" xfId="3" applyNumberFormat="1" applyFont="1" applyBorder="1" applyAlignment="1">
      <alignment vertical="center" wrapText="1"/>
    </xf>
    <xf numFmtId="2" fontId="2" fillId="6" borderId="11" xfId="0" applyNumberFormat="1" applyFont="1" applyFill="1" applyBorder="1" applyAlignment="1">
      <alignment vertical="center" wrapText="1"/>
    </xf>
    <xf numFmtId="2" fontId="19" fillId="0" borderId="6" xfId="0" applyNumberFormat="1" applyFont="1" applyFill="1" applyBorder="1" applyAlignment="1">
      <alignment vertical="center" wrapText="1"/>
    </xf>
    <xf numFmtId="2" fontId="17" fillId="10" borderId="6" xfId="1" applyNumberFormat="1" applyFont="1" applyFill="1" applyBorder="1" applyAlignment="1">
      <alignment horizontal="right" vertical="center" wrapText="1"/>
    </xf>
    <xf numFmtId="2" fontId="15" fillId="0" borderId="6" xfId="1" applyNumberFormat="1" applyFont="1" applyFill="1" applyBorder="1" applyAlignment="1">
      <alignment horizontal="right" vertical="center" wrapText="1"/>
    </xf>
    <xf numFmtId="10" fontId="5" fillId="0" borderId="2" xfId="0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7" fillId="10" borderId="6" xfId="1" applyNumberFormat="1" applyFont="1" applyFill="1" applyBorder="1" applyAlignment="1">
      <alignment vertical="center" wrapText="1"/>
    </xf>
    <xf numFmtId="2" fontId="17" fillId="10" borderId="11" xfId="1" applyNumberFormat="1" applyFont="1" applyFill="1" applyBorder="1" applyAlignment="1">
      <alignment horizontal="right" vertical="center" wrapText="1"/>
    </xf>
    <xf numFmtId="0" fontId="12" fillId="11" borderId="2" xfId="0" applyFont="1" applyFill="1" applyBorder="1" applyAlignment="1">
      <alignment vertical="center" wrapText="1"/>
    </xf>
    <xf numFmtId="2" fontId="15" fillId="6" borderId="6" xfId="1" applyNumberFormat="1" applyFont="1" applyFill="1" applyBorder="1" applyAlignment="1">
      <alignment horizontal="right" vertical="center" wrapText="1"/>
    </xf>
    <xf numFmtId="2" fontId="3" fillId="0" borderId="27" xfId="0" applyNumberFormat="1" applyFont="1" applyBorder="1" applyAlignment="1">
      <alignment vertical="center" wrapText="1"/>
    </xf>
    <xf numFmtId="2" fontId="5" fillId="0" borderId="27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3" fillId="11" borderId="11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2" fontId="3" fillId="11" borderId="22" xfId="0" applyNumberFormat="1" applyFont="1" applyFill="1" applyBorder="1" applyAlignment="1">
      <alignment vertical="center" wrapText="1"/>
    </xf>
    <xf numFmtId="2" fontId="3" fillId="0" borderId="28" xfId="0" applyNumberFormat="1" applyFont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2" fontId="3" fillId="11" borderId="30" xfId="0" applyNumberFormat="1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" fillId="12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3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/>
    </xf>
    <xf numFmtId="2" fontId="3" fillId="11" borderId="22" xfId="0" applyNumberFormat="1" applyFont="1" applyFill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3" fillId="12" borderId="22" xfId="0" applyNumberFormat="1" applyFont="1" applyFill="1" applyBorder="1" applyAlignment="1">
      <alignment horizontal="right" vertical="center" wrapText="1"/>
    </xf>
    <xf numFmtId="2" fontId="3" fillId="6" borderId="11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6" borderId="34" xfId="0" applyNumberFormat="1" applyFont="1" applyFill="1" applyBorder="1" applyAlignment="1">
      <alignment horizontal="right" vertical="center" wrapText="1"/>
    </xf>
    <xf numFmtId="2" fontId="3" fillId="6" borderId="26" xfId="0" applyNumberFormat="1" applyFont="1" applyFill="1" applyBorder="1" applyAlignment="1">
      <alignment horizontal="right" vertical="center" wrapText="1"/>
    </xf>
    <xf numFmtId="2" fontId="18" fillId="0" borderId="7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horizontal="right" vertical="center" wrapText="1"/>
    </xf>
    <xf numFmtId="2" fontId="2" fillId="6" borderId="35" xfId="0" applyNumberFormat="1" applyFont="1" applyFill="1" applyBorder="1" applyAlignment="1">
      <alignment horizontal="right" vertical="center" wrapText="1"/>
    </xf>
    <xf numFmtId="2" fontId="2" fillId="6" borderId="16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/>
    </xf>
    <xf numFmtId="2" fontId="1" fillId="15" borderId="16" xfId="6" applyNumberFormat="1" applyFont="1" applyBorder="1" applyAlignment="1">
      <alignment vertical="center" wrapText="1"/>
    </xf>
    <xf numFmtId="2" fontId="0" fillId="0" borderId="11" xfId="0" applyNumberFormat="1" applyFont="1" applyBorder="1"/>
    <xf numFmtId="2" fontId="0" fillId="0" borderId="22" xfId="0" applyNumberFormat="1" applyFont="1" applyBorder="1"/>
    <xf numFmtId="2" fontId="0" fillId="0" borderId="11" xfId="0" applyNumberFormat="1" applyFont="1" applyBorder="1" applyAlignment="1">
      <alignment vertical="center" wrapText="1"/>
    </xf>
    <xf numFmtId="2" fontId="0" fillId="0" borderId="22" xfId="0" applyNumberFormat="1" applyFont="1" applyBorder="1" applyAlignment="1">
      <alignment vertical="center" wrapText="1"/>
    </xf>
    <xf numFmtId="2" fontId="2" fillId="11" borderId="16" xfId="0" applyNumberFormat="1" applyFont="1" applyFill="1" applyBorder="1" applyAlignment="1">
      <alignment vertical="center" wrapText="1"/>
    </xf>
    <xf numFmtId="2" fontId="1" fillId="0" borderId="11" xfId="0" applyNumberFormat="1" applyFont="1" applyBorder="1"/>
    <xf numFmtId="2" fontId="24" fillId="13" borderId="16" xfId="4" applyNumberFormat="1" applyFont="1" applyBorder="1" applyAlignment="1">
      <alignment vertical="center" wrapText="1"/>
    </xf>
    <xf numFmtId="0" fontId="0" fillId="12" borderId="0" xfId="0" applyFont="1" applyFill="1" applyAlignment="1">
      <alignment wrapText="1"/>
    </xf>
    <xf numFmtId="0" fontId="0" fillId="0" borderId="7" xfId="0" applyFont="1" applyBorder="1" applyAlignment="1">
      <alignment vertical="center" wrapText="1"/>
    </xf>
    <xf numFmtId="2" fontId="0" fillId="15" borderId="11" xfId="6" applyNumberFormat="1" applyFont="1" applyBorder="1" applyAlignment="1">
      <alignment vertical="center" wrapText="1"/>
    </xf>
    <xf numFmtId="2" fontId="3" fillId="6" borderId="30" xfId="0" applyNumberFormat="1" applyFont="1" applyFill="1" applyBorder="1" applyAlignment="1">
      <alignment horizontal="left" vertical="center" wrapText="1"/>
    </xf>
    <xf numFmtId="2" fontId="3" fillId="11" borderId="30" xfId="0" applyNumberFormat="1" applyFont="1" applyFill="1" applyBorder="1" applyAlignment="1">
      <alignment horizontal="left" vertical="center" wrapText="1"/>
    </xf>
    <xf numFmtId="2" fontId="6" fillId="6" borderId="11" xfId="0" applyNumberFormat="1" applyFont="1" applyFill="1" applyBorder="1" applyAlignment="1">
      <alignment vertical="center" wrapText="1"/>
    </xf>
    <xf numFmtId="2" fontId="3" fillId="6" borderId="30" xfId="0" applyNumberFormat="1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vertical="center" wrapText="1"/>
    </xf>
    <xf numFmtId="2" fontId="5" fillId="11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2" fontId="5" fillId="12" borderId="30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2" fontId="13" fillId="6" borderId="11" xfId="0" applyNumberFormat="1" applyFont="1" applyFill="1" applyBorder="1" applyAlignment="1">
      <alignment vertical="center" wrapText="1"/>
    </xf>
    <xf numFmtId="2" fontId="5" fillId="0" borderId="22" xfId="0" applyNumberFormat="1" applyFont="1" applyBorder="1" applyAlignment="1">
      <alignment vertical="center" wrapText="1"/>
    </xf>
    <xf numFmtId="2" fontId="5" fillId="6" borderId="30" xfId="0" applyNumberFormat="1" applyFont="1" applyFill="1" applyBorder="1" applyAlignment="1">
      <alignment vertical="center" wrapText="1"/>
    </xf>
    <xf numFmtId="0" fontId="0" fillId="0" borderId="0" xfId="0" applyFont="1"/>
    <xf numFmtId="2" fontId="2" fillId="6" borderId="26" xfId="0" applyNumberFormat="1" applyFont="1" applyFill="1" applyBorder="1" applyAlignment="1">
      <alignment vertical="center" wrapText="1"/>
    </xf>
    <xf numFmtId="2" fontId="5" fillId="11" borderId="26" xfId="0" applyNumberFormat="1" applyFont="1" applyFill="1" applyBorder="1" applyAlignment="1">
      <alignment vertical="center" wrapText="1"/>
    </xf>
    <xf numFmtId="2" fontId="0" fillId="15" borderId="26" xfId="6" applyNumberFormat="1" applyFont="1" applyBorder="1" applyAlignment="1">
      <alignment vertical="center" wrapText="1"/>
    </xf>
    <xf numFmtId="0" fontId="0" fillId="11" borderId="0" xfId="0" applyFont="1" applyFill="1"/>
    <xf numFmtId="2" fontId="3" fillId="6" borderId="32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/>
    <xf numFmtId="0" fontId="0" fillId="0" borderId="7" xfId="0" applyFont="1" applyBorder="1"/>
    <xf numFmtId="0" fontId="0" fillId="0" borderId="27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14" borderId="7" xfId="5" applyFont="1" applyBorder="1" applyAlignment="1">
      <alignment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1" xfId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2" fontId="22" fillId="13" borderId="0" xfId="4" applyNumberFormat="1" applyFont="1" applyBorder="1" applyAlignment="1">
      <alignment horizontal="right" vertical="center" wrapText="1"/>
    </xf>
    <xf numFmtId="2" fontId="22" fillId="13" borderId="2" xfId="4" applyNumberFormat="1" applyFont="1" applyBorder="1" applyAlignment="1">
      <alignment horizontal="left" vertical="center" wrapText="1"/>
    </xf>
    <xf numFmtId="2" fontId="8" fillId="6" borderId="6" xfId="1" applyNumberFormat="1" applyFont="1" applyFill="1" applyBorder="1" applyAlignment="1">
      <alignment vertical="center" wrapText="1"/>
    </xf>
    <xf numFmtId="2" fontId="8" fillId="6" borderId="6" xfId="1" applyNumberFormat="1" applyFont="1" applyFill="1" applyBorder="1" applyAlignment="1">
      <alignment horizontal="right" vertical="center" wrapText="1"/>
    </xf>
    <xf numFmtId="0" fontId="2" fillId="8" borderId="8" xfId="0" applyFont="1" applyFill="1" applyBorder="1" applyAlignment="1">
      <alignment horizontal="right" vertical="center" wrapText="1"/>
    </xf>
    <xf numFmtId="0" fontId="2" fillId="0" borderId="11" xfId="0" applyFont="1" applyBorder="1"/>
    <xf numFmtId="2" fontId="2" fillId="0" borderId="11" xfId="0" applyNumberFormat="1" applyFont="1" applyBorder="1"/>
    <xf numFmtId="0" fontId="2" fillId="0" borderId="27" xfId="0" applyFont="1" applyBorder="1"/>
    <xf numFmtId="0" fontId="2" fillId="0" borderId="0" xfId="0" applyFont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Alignment="1">
      <alignment horizontal="right" vertical="center" wrapText="1"/>
    </xf>
    <xf numFmtId="0" fontId="0" fillId="14" borderId="0" xfId="5" applyFont="1" applyAlignment="1">
      <alignment vertical="center" wrapText="1"/>
    </xf>
    <xf numFmtId="0" fontId="22" fillId="13" borderId="2" xfId="4" applyFont="1" applyBorder="1" applyAlignment="1">
      <alignment vertical="center" wrapText="1"/>
    </xf>
    <xf numFmtId="2" fontId="8" fillId="10" borderId="2" xfId="1" applyNumberFormat="1" applyFont="1" applyFill="1" applyBorder="1" applyAlignment="1">
      <alignment vertical="center" wrapText="1"/>
    </xf>
    <xf numFmtId="2" fontId="8" fillId="10" borderId="6" xfId="1" applyNumberFormat="1" applyFont="1" applyFill="1" applyBorder="1" applyAlignment="1">
      <alignment horizontal="right" vertical="center" wrapText="1"/>
    </xf>
    <xf numFmtId="0" fontId="0" fillId="6" borderId="0" xfId="0" applyFont="1" applyFill="1"/>
    <xf numFmtId="0" fontId="0" fillId="6" borderId="0" xfId="0" applyFont="1" applyFill="1" applyAlignment="1">
      <alignment horizontal="right"/>
    </xf>
    <xf numFmtId="0" fontId="0" fillId="0" borderId="24" xfId="0" applyFont="1" applyBorder="1" applyAlignment="1">
      <alignment vertical="center" wrapText="1"/>
    </xf>
    <xf numFmtId="2" fontId="22" fillId="13" borderId="2" xfId="4" applyNumberFormat="1" applyFont="1" applyBorder="1" applyAlignment="1">
      <alignment vertical="center" wrapText="1"/>
    </xf>
    <xf numFmtId="2" fontId="8" fillId="10" borderId="6" xfId="1" applyNumberFormat="1" applyFont="1" applyFill="1" applyBorder="1" applyAlignment="1">
      <alignment vertical="center" wrapText="1"/>
    </xf>
    <xf numFmtId="2" fontId="8" fillId="6" borderId="0" xfId="1" applyNumberFormat="1" applyFont="1" applyFill="1" applyBorder="1" applyAlignment="1">
      <alignment vertical="center" wrapText="1"/>
    </xf>
    <xf numFmtId="2" fontId="8" fillId="6" borderId="0" xfId="1" applyNumberFormat="1" applyFont="1" applyFill="1" applyBorder="1" applyAlignment="1">
      <alignment horizontal="right" vertical="center" wrapText="1"/>
    </xf>
    <xf numFmtId="0" fontId="0" fillId="6" borderId="11" xfId="0" applyFont="1" applyFill="1" applyBorder="1" applyAlignment="1">
      <alignment vertical="center" wrapText="1"/>
    </xf>
    <xf numFmtId="2" fontId="22" fillId="13" borderId="6" xfId="4" applyNumberFormat="1" applyFont="1" applyBorder="1" applyAlignment="1">
      <alignment horizontal="right" vertical="center" wrapText="1"/>
    </xf>
    <xf numFmtId="2" fontId="22" fillId="13" borderId="2" xfId="4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2" fontId="8" fillId="10" borderId="2" xfId="1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3" fillId="12" borderId="2" xfId="0" applyNumberFormat="1" applyFont="1" applyFill="1" applyBorder="1" applyAlignment="1">
      <alignment horizontal="center" vertical="center" wrapText="1"/>
    </xf>
    <xf numFmtId="2" fontId="3" fillId="11" borderId="2" xfId="0" applyNumberFormat="1" applyFont="1" applyFill="1" applyBorder="1" applyAlignment="1">
      <alignment horizontal="center" vertical="center" wrapText="1"/>
    </xf>
    <xf numFmtId="2" fontId="3" fillId="11" borderId="6" xfId="0" applyNumberFormat="1" applyFont="1" applyFill="1" applyBorder="1" applyAlignment="1">
      <alignment horizontal="center" vertical="center" wrapText="1"/>
    </xf>
    <xf numFmtId="2" fontId="3" fillId="11" borderId="11" xfId="0" applyNumberFormat="1" applyFont="1" applyFill="1" applyBorder="1" applyAlignment="1">
      <alignment horizontal="center" vertical="center" wrapText="1"/>
    </xf>
    <xf numFmtId="2" fontId="3" fillId="11" borderId="8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6" borderId="1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5" fillId="10" borderId="2" xfId="1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15" fillId="10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2" fontId="5" fillId="6" borderId="6" xfId="0" applyNumberFormat="1" applyFont="1" applyFill="1" applyBorder="1" applyAlignment="1">
      <alignment horizontal="center" vertical="center" wrapText="1"/>
    </xf>
    <xf numFmtId="2" fontId="5" fillId="12" borderId="11" xfId="0" applyNumberFormat="1" applyFont="1" applyFill="1" applyBorder="1" applyAlignment="1">
      <alignment horizontal="center" vertical="center" wrapText="1"/>
    </xf>
    <xf numFmtId="2" fontId="5" fillId="12" borderId="2" xfId="0" applyNumberFormat="1" applyFont="1" applyFill="1" applyBorder="1" applyAlignment="1">
      <alignment horizontal="center" vertical="center" wrapText="1"/>
    </xf>
    <xf numFmtId="2" fontId="3" fillId="6" borderId="26" xfId="0" applyNumberFormat="1" applyFont="1" applyFill="1" applyBorder="1" applyAlignment="1">
      <alignment horizontal="center" vertical="center" wrapText="1"/>
    </xf>
    <xf numFmtId="2" fontId="3" fillId="6" borderId="0" xfId="0" applyNumberFormat="1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center" wrapText="1"/>
    </xf>
    <xf numFmtId="2" fontId="5" fillId="6" borderId="22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 wrapText="1"/>
    </xf>
    <xf numFmtId="0" fontId="8" fillId="5" borderId="2" xfId="1" applyFont="1" applyBorder="1" applyAlignment="1">
      <alignment horizontal="center" vertical="center" wrapText="1"/>
    </xf>
    <xf numFmtId="2" fontId="8" fillId="5" borderId="2" xfId="1" applyNumberFormat="1" applyFont="1" applyBorder="1" applyAlignment="1">
      <alignment horizontal="center" vertical="center" wrapText="1"/>
    </xf>
    <xf numFmtId="2" fontId="8" fillId="5" borderId="6" xfId="1" applyNumberFormat="1" applyFont="1" applyBorder="1" applyAlignment="1">
      <alignment horizontal="center" vertical="center" wrapText="1"/>
    </xf>
    <xf numFmtId="2" fontId="8" fillId="5" borderId="1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5" fillId="12" borderId="2" xfId="0" applyNumberFormat="1" applyFont="1" applyFill="1" applyBorder="1" applyAlignment="1">
      <alignment horizontal="left" vertical="center" wrapText="1"/>
    </xf>
    <xf numFmtId="2" fontId="5" fillId="6" borderId="2" xfId="0" applyNumberFormat="1" applyFont="1" applyFill="1" applyBorder="1" applyAlignment="1">
      <alignment horizontal="left" vertical="center" wrapText="1"/>
    </xf>
    <xf numFmtId="2" fontId="8" fillId="5" borderId="2" xfId="1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/>
    <xf numFmtId="2" fontId="2" fillId="0" borderId="22" xfId="0" applyNumberFormat="1" applyFont="1" applyBorder="1"/>
    <xf numFmtId="2" fontId="2" fillId="0" borderId="24" xfId="0" applyNumberFormat="1" applyFont="1" applyBorder="1"/>
    <xf numFmtId="0" fontId="0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/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25" fillId="7" borderId="4" xfId="2" applyFont="1" applyBorder="1" applyAlignment="1">
      <alignment horizontal="left" vertical="center"/>
    </xf>
    <xf numFmtId="0" fontId="25" fillId="7" borderId="5" xfId="2" applyFont="1" applyBorder="1" applyAlignment="1">
      <alignment horizontal="left" vertical="center"/>
    </xf>
    <xf numFmtId="0" fontId="25" fillId="7" borderId="3" xfId="2" applyFont="1" applyBorder="1" applyAlignment="1">
      <alignment horizontal="left" vertical="center"/>
    </xf>
    <xf numFmtId="0" fontId="2" fillId="3" borderId="6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14" fillId="7" borderId="7" xfId="2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14" fillId="7" borderId="7" xfId="2" applyNumberFormat="1" applyFont="1" applyBorder="1" applyAlignment="1">
      <alignment horizontal="center" vertical="center" wrapText="1"/>
    </xf>
    <xf numFmtId="164" fontId="14" fillId="7" borderId="4" xfId="2" applyNumberFormat="1" applyFont="1" applyBorder="1" applyAlignment="1">
      <alignment horizontal="center" vertical="center" wrapText="1"/>
    </xf>
    <xf numFmtId="6" fontId="0" fillId="6" borderId="21" xfId="0" applyNumberFormat="1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15" fillId="6" borderId="4" xfId="1" applyFont="1" applyFill="1" applyBorder="1" applyAlignment="1">
      <alignment horizontal="left" vertical="center" wrapText="1"/>
    </xf>
    <xf numFmtId="0" fontId="15" fillId="6" borderId="3" xfId="1" applyFont="1" applyFill="1" applyBorder="1" applyAlignment="1">
      <alignment horizontal="left" vertical="center" wrapText="1"/>
    </xf>
    <xf numFmtId="0" fontId="14" fillId="7" borderId="7" xfId="2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2" fontId="3" fillId="11" borderId="27" xfId="0" applyNumberFormat="1" applyFont="1" applyFill="1" applyBorder="1" applyAlignment="1">
      <alignment vertical="center" wrapText="1"/>
    </xf>
    <xf numFmtId="2" fontId="3" fillId="6" borderId="3" xfId="0" applyNumberFormat="1" applyFont="1" applyFill="1" applyBorder="1" applyAlignment="1">
      <alignment vertical="center" wrapText="1"/>
    </xf>
    <xf numFmtId="0" fontId="22" fillId="6" borderId="0" xfId="4" applyFill="1" applyBorder="1" applyAlignment="1">
      <alignment vertical="center" wrapText="1"/>
    </xf>
    <xf numFmtId="2" fontId="24" fillId="6" borderId="6" xfId="4" applyNumberFormat="1" applyFont="1" applyFill="1" applyBorder="1" applyAlignment="1">
      <alignment vertical="center" wrapText="1"/>
    </xf>
    <xf numFmtId="2" fontId="1" fillId="6" borderId="0" xfId="0" applyNumberFormat="1" applyFont="1" applyFill="1" applyBorder="1"/>
  </cellXfs>
  <cellStyles count="7">
    <cellStyle name="20% - Accent3" xfId="6" builtinId="38"/>
    <cellStyle name="40% - Accent3" xfId="5" builtinId="39"/>
    <cellStyle name="Bad" xfId="4" builtinId="27"/>
    <cellStyle name="Good" xfId="2" builtinId="26"/>
    <cellStyle name="Neutral" xfId="1" builtinId="2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5"/>
  <sheetViews>
    <sheetView tabSelected="1" topLeftCell="A19" zoomScaleNormal="100" workbookViewId="0">
      <selection activeCell="O34" sqref="O34"/>
    </sheetView>
  </sheetViews>
  <sheetFormatPr defaultRowHeight="15" x14ac:dyDescent="0.25"/>
  <cols>
    <col min="1" max="1" width="7.28515625" customWidth="1"/>
    <col min="2" max="2" width="30.28515625" customWidth="1"/>
    <col min="3" max="4" width="10.7109375" hidden="1" customWidth="1"/>
    <col min="5" max="5" width="11.7109375" style="59" hidden="1" customWidth="1"/>
    <col min="6" max="6" width="11.28515625" style="90" customWidth="1"/>
    <col min="7" max="7" width="11.28515625" customWidth="1"/>
    <col min="8" max="8" width="11.28515625" style="187" customWidth="1"/>
    <col min="9" max="9" width="11.28515625" customWidth="1"/>
    <col min="10" max="10" width="11.28515625" style="59" customWidth="1"/>
    <col min="11" max="11" width="11.7109375" style="59" customWidth="1"/>
    <col min="12" max="13" width="11.7109375" customWidth="1"/>
    <col min="14" max="14" width="53" customWidth="1"/>
    <col min="15" max="15" width="25.85546875" customWidth="1"/>
  </cols>
  <sheetData>
    <row r="1" spans="1:15" s="1" customFormat="1" ht="16.5" thickBot="1" x14ac:dyDescent="0.3">
      <c r="A1" s="425" t="s">
        <v>185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5" s="1" customFormat="1" ht="15.75" thickBot="1" x14ac:dyDescent="0.3">
      <c r="A2" s="427" t="s">
        <v>115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  <c r="N2" s="430"/>
    </row>
    <row r="3" spans="1:15" s="1" customFormat="1" ht="60.75" thickBot="1" x14ac:dyDescent="0.3">
      <c r="A3" s="106" t="s">
        <v>0</v>
      </c>
      <c r="B3" s="103" t="s">
        <v>1</v>
      </c>
      <c r="C3" s="104" t="s">
        <v>87</v>
      </c>
      <c r="D3" s="104" t="s">
        <v>91</v>
      </c>
      <c r="E3" s="105" t="s">
        <v>139</v>
      </c>
      <c r="F3" s="104" t="s">
        <v>186</v>
      </c>
      <c r="G3" s="104" t="s">
        <v>190</v>
      </c>
      <c r="H3" s="276" t="s">
        <v>207</v>
      </c>
      <c r="I3" s="105" t="s">
        <v>191</v>
      </c>
      <c r="J3" s="105" t="s">
        <v>187</v>
      </c>
      <c r="K3" s="104" t="s">
        <v>188</v>
      </c>
      <c r="L3" s="261" t="s">
        <v>189</v>
      </c>
      <c r="M3" s="150" t="s">
        <v>222</v>
      </c>
      <c r="N3" s="265" t="s">
        <v>2</v>
      </c>
    </row>
    <row r="4" spans="1:15" s="1" customFormat="1" ht="15.75" thickBot="1" x14ac:dyDescent="0.3">
      <c r="A4" s="107">
        <v>1</v>
      </c>
      <c r="B4" s="76" t="s">
        <v>4</v>
      </c>
      <c r="C4" s="35">
        <v>117539.79</v>
      </c>
      <c r="D4" s="35">
        <v>117000</v>
      </c>
      <c r="E4" s="63">
        <v>117000</v>
      </c>
      <c r="F4" s="227">
        <v>150000</v>
      </c>
      <c r="G4" s="277">
        <v>150000</v>
      </c>
      <c r="H4" s="278">
        <v>152635</v>
      </c>
      <c r="I4" s="226"/>
      <c r="J4" s="87">
        <v>152635</v>
      </c>
      <c r="K4" s="227"/>
      <c r="L4" s="279">
        <f>K248</f>
        <v>142219.09</v>
      </c>
      <c r="M4" s="280"/>
      <c r="N4" s="266" t="s">
        <v>326</v>
      </c>
    </row>
    <row r="5" spans="1:15" s="1" customFormat="1" ht="15.75" thickBot="1" x14ac:dyDescent="0.3">
      <c r="A5" s="107">
        <v>79</v>
      </c>
      <c r="B5" s="76" t="s">
        <v>102</v>
      </c>
      <c r="C5" s="35">
        <v>0</v>
      </c>
      <c r="D5" s="35">
        <v>2194.5300000000002</v>
      </c>
      <c r="E5" s="63">
        <v>2672.12</v>
      </c>
      <c r="F5" s="227">
        <v>2633.43</v>
      </c>
      <c r="G5" s="277">
        <v>2000</v>
      </c>
      <c r="H5" s="278">
        <v>0</v>
      </c>
      <c r="I5" s="226"/>
      <c r="J5" s="87">
        <v>2634</v>
      </c>
      <c r="K5" s="227"/>
      <c r="L5" s="277">
        <v>2634</v>
      </c>
      <c r="M5" s="280"/>
      <c r="N5" s="267" t="s">
        <v>140</v>
      </c>
    </row>
    <row r="6" spans="1:15" s="1" customFormat="1" ht="30.75" thickBot="1" x14ac:dyDescent="0.3">
      <c r="A6" s="107">
        <v>107</v>
      </c>
      <c r="B6" s="76" t="s">
        <v>266</v>
      </c>
      <c r="C6" s="35"/>
      <c r="D6" s="35"/>
      <c r="E6" s="63"/>
      <c r="F6" s="227">
        <v>0</v>
      </c>
      <c r="G6" s="277">
        <v>100</v>
      </c>
      <c r="H6" s="278">
        <v>257.81</v>
      </c>
      <c r="I6" s="226">
        <v>36</v>
      </c>
      <c r="J6" s="87">
        <v>100</v>
      </c>
      <c r="K6" s="227">
        <v>50</v>
      </c>
      <c r="L6" s="281">
        <v>1000</v>
      </c>
      <c r="M6" s="280"/>
      <c r="N6" s="303" t="s">
        <v>192</v>
      </c>
      <c r="O6" s="15"/>
    </row>
    <row r="7" spans="1:15" s="1" customFormat="1" ht="15.75" thickBot="1" x14ac:dyDescent="0.3">
      <c r="A7" s="107">
        <v>133</v>
      </c>
      <c r="B7" s="76" t="s">
        <v>74</v>
      </c>
      <c r="C7" s="35">
        <v>4260.3500000000004</v>
      </c>
      <c r="D7" s="35">
        <v>5343.56</v>
      </c>
      <c r="E7" s="63">
        <v>5922.66</v>
      </c>
      <c r="F7" s="227">
        <v>4985.4799999999996</v>
      </c>
      <c r="G7" s="277">
        <v>2500</v>
      </c>
      <c r="H7" s="278">
        <v>1477.49</v>
      </c>
      <c r="I7" s="226"/>
      <c r="J7" s="282">
        <v>3250</v>
      </c>
      <c r="K7" s="227"/>
      <c r="L7" s="277">
        <v>2500</v>
      </c>
      <c r="M7" s="280"/>
      <c r="N7" s="268" t="s">
        <v>150</v>
      </c>
    </row>
    <row r="8" spans="1:15" s="1" customFormat="1" ht="15.75" thickBot="1" x14ac:dyDescent="0.3">
      <c r="A8" s="107">
        <v>155</v>
      </c>
      <c r="B8" s="76" t="s">
        <v>219</v>
      </c>
      <c r="C8" s="35"/>
      <c r="D8" s="35"/>
      <c r="E8" s="63">
        <v>1771.92</v>
      </c>
      <c r="F8" s="227">
        <v>1487.45</v>
      </c>
      <c r="G8" s="277">
        <v>1000</v>
      </c>
      <c r="H8" s="278">
        <v>1889.82</v>
      </c>
      <c r="I8" s="226"/>
      <c r="J8" s="87">
        <v>1900</v>
      </c>
      <c r="K8" s="227"/>
      <c r="L8" s="277">
        <v>1000</v>
      </c>
      <c r="M8" s="280"/>
      <c r="N8" s="268" t="s">
        <v>150</v>
      </c>
    </row>
    <row r="9" spans="1:15" s="1" customFormat="1" ht="15.75" thickBot="1" x14ac:dyDescent="0.3">
      <c r="A9" s="107">
        <v>156</v>
      </c>
      <c r="B9" s="76" t="s">
        <v>17</v>
      </c>
      <c r="C9" s="35">
        <v>62.5</v>
      </c>
      <c r="D9" s="35">
        <v>-777.87</v>
      </c>
      <c r="E9" s="63">
        <v>3560.98</v>
      </c>
      <c r="F9" s="227">
        <v>2139.33</v>
      </c>
      <c r="G9" s="277">
        <v>2000</v>
      </c>
      <c r="H9" s="278">
        <v>2231</v>
      </c>
      <c r="I9" s="226"/>
      <c r="J9" s="87">
        <v>3000</v>
      </c>
      <c r="K9" s="227"/>
      <c r="L9" s="277">
        <v>2000</v>
      </c>
      <c r="M9" s="280"/>
      <c r="N9" s="268" t="s">
        <v>150</v>
      </c>
    </row>
    <row r="10" spans="1:15" s="1" customFormat="1" ht="15.75" thickBot="1" x14ac:dyDescent="0.3">
      <c r="A10" s="107">
        <v>157</v>
      </c>
      <c r="B10" s="76" t="s">
        <v>100</v>
      </c>
      <c r="C10" s="35">
        <v>444.76</v>
      </c>
      <c r="D10" s="35">
        <v>959.57</v>
      </c>
      <c r="E10" s="63">
        <v>822.18</v>
      </c>
      <c r="F10" s="227">
        <v>1126</v>
      </c>
      <c r="G10" s="277">
        <v>300</v>
      </c>
      <c r="H10" s="278">
        <v>1256</v>
      </c>
      <c r="I10" s="226"/>
      <c r="J10" s="87">
        <v>1500</v>
      </c>
      <c r="K10" s="227"/>
      <c r="L10" s="277">
        <v>300</v>
      </c>
      <c r="M10" s="280"/>
      <c r="N10" s="268" t="s">
        <v>150</v>
      </c>
    </row>
    <row r="11" spans="1:15" s="1" customFormat="1" ht="15.75" thickBot="1" x14ac:dyDescent="0.3">
      <c r="A11" s="107">
        <v>158</v>
      </c>
      <c r="B11" s="76" t="s">
        <v>15</v>
      </c>
      <c r="C11" s="35"/>
      <c r="D11" s="35"/>
      <c r="E11" s="63">
        <v>142.82</v>
      </c>
      <c r="F11" s="227">
        <v>245.42</v>
      </c>
      <c r="G11" s="277">
        <v>0</v>
      </c>
      <c r="H11" s="278">
        <v>110.5</v>
      </c>
      <c r="I11" s="226"/>
      <c r="J11" s="87">
        <v>150</v>
      </c>
      <c r="K11" s="227"/>
      <c r="L11" s="283">
        <v>250</v>
      </c>
      <c r="M11" s="280"/>
      <c r="N11" s="268" t="s">
        <v>150</v>
      </c>
    </row>
    <row r="12" spans="1:15" s="1" customFormat="1" ht="15.75" thickBot="1" x14ac:dyDescent="0.3">
      <c r="A12" s="107">
        <v>159</v>
      </c>
      <c r="B12" s="76" t="s">
        <v>220</v>
      </c>
      <c r="C12" s="35"/>
      <c r="D12" s="35"/>
      <c r="E12" s="63"/>
      <c r="F12" s="227">
        <v>0</v>
      </c>
      <c r="G12" s="277">
        <v>0</v>
      </c>
      <c r="H12" s="278">
        <v>0</v>
      </c>
      <c r="I12" s="226"/>
      <c r="J12" s="284">
        <v>0</v>
      </c>
      <c r="K12" s="227"/>
      <c r="L12" s="283">
        <v>0</v>
      </c>
      <c r="M12" s="280"/>
      <c r="N12" s="269"/>
    </row>
    <row r="13" spans="1:15" s="1" customFormat="1" ht="15.75" thickBot="1" x14ac:dyDescent="0.3">
      <c r="A13" s="107">
        <v>161</v>
      </c>
      <c r="B13" s="76" t="s">
        <v>221</v>
      </c>
      <c r="C13" s="35"/>
      <c r="D13" s="35"/>
      <c r="E13" s="63"/>
      <c r="F13" s="227"/>
      <c r="G13" s="277"/>
      <c r="H13" s="278"/>
      <c r="I13" s="226"/>
      <c r="J13" s="284"/>
      <c r="K13" s="227"/>
      <c r="L13" s="283"/>
      <c r="M13" s="280"/>
      <c r="N13" s="269"/>
    </row>
    <row r="14" spans="1:15" s="1" customFormat="1" ht="29.25" thickBot="1" x14ac:dyDescent="0.3">
      <c r="A14" s="107">
        <v>185</v>
      </c>
      <c r="B14" s="76" t="s">
        <v>101</v>
      </c>
      <c r="C14" s="35">
        <v>3000</v>
      </c>
      <c r="D14" s="35">
        <v>3000</v>
      </c>
      <c r="E14" s="63">
        <v>3000</v>
      </c>
      <c r="F14" s="227">
        <v>2385.8000000000002</v>
      </c>
      <c r="G14" s="277">
        <v>1500</v>
      </c>
      <c r="H14" s="278">
        <v>0</v>
      </c>
      <c r="I14" s="226"/>
      <c r="J14" s="87">
        <v>1500</v>
      </c>
      <c r="K14" s="227"/>
      <c r="L14" s="283">
        <v>1500</v>
      </c>
      <c r="M14" s="280"/>
      <c r="N14" s="274" t="s">
        <v>194</v>
      </c>
    </row>
    <row r="15" spans="1:15" s="1" customFormat="1" ht="15.75" thickBot="1" x14ac:dyDescent="0.3">
      <c r="A15" s="200">
        <v>200</v>
      </c>
      <c r="B15" s="201" t="s">
        <v>243</v>
      </c>
      <c r="C15" s="202"/>
      <c r="D15" s="202"/>
      <c r="E15" s="203"/>
      <c r="F15" s="285">
        <v>0</v>
      </c>
      <c r="G15" s="286">
        <v>0</v>
      </c>
      <c r="H15" s="278">
        <v>0</v>
      </c>
      <c r="I15" s="287"/>
      <c r="J15" s="288"/>
      <c r="K15" s="285"/>
      <c r="L15" s="286"/>
      <c r="M15" s="280"/>
      <c r="N15" s="275" t="s">
        <v>324</v>
      </c>
    </row>
    <row r="16" spans="1:15" s="1" customFormat="1" ht="29.25" thickBot="1" x14ac:dyDescent="0.3">
      <c r="A16" s="107">
        <v>117</v>
      </c>
      <c r="B16" s="76" t="s">
        <v>67</v>
      </c>
      <c r="C16" s="35">
        <v>0</v>
      </c>
      <c r="D16" s="35">
        <v>0</v>
      </c>
      <c r="E16" s="63">
        <v>7071.05</v>
      </c>
      <c r="F16" s="227">
        <v>16974.419999999998</v>
      </c>
      <c r="G16" s="277"/>
      <c r="H16" s="278"/>
      <c r="I16" s="226"/>
      <c r="J16" s="87"/>
      <c r="K16" s="227"/>
      <c r="L16" s="277"/>
      <c r="M16" s="289">
        <v>11340</v>
      </c>
      <c r="N16" s="267" t="s">
        <v>193</v>
      </c>
    </row>
    <row r="17" spans="1:16" s="1" customFormat="1" ht="15.75" thickBot="1" x14ac:dyDescent="0.3">
      <c r="A17" s="108"/>
      <c r="B17" s="99" t="s">
        <v>3</v>
      </c>
      <c r="C17" s="100">
        <f t="shared" ref="C17:I17" si="0">SUM(C4:C16)</f>
        <v>125307.4</v>
      </c>
      <c r="D17" s="100">
        <f t="shared" si="0"/>
        <v>127719.79000000001</v>
      </c>
      <c r="E17" s="101">
        <f t="shared" si="0"/>
        <v>141963.72999999998</v>
      </c>
      <c r="F17" s="290">
        <f t="shared" si="0"/>
        <v>181977.33000000002</v>
      </c>
      <c r="G17" s="291">
        <f t="shared" si="0"/>
        <v>159400</v>
      </c>
      <c r="H17" s="294">
        <f t="shared" si="0"/>
        <v>159857.62</v>
      </c>
      <c r="I17" s="292">
        <f t="shared" si="0"/>
        <v>36</v>
      </c>
      <c r="J17" s="293">
        <f>SUM(J4:J16)-I17</f>
        <v>166633</v>
      </c>
      <c r="K17" s="290">
        <f>SUM(K4:K16)</f>
        <v>50</v>
      </c>
      <c r="L17" s="291">
        <f>SUM(L4:L16)-K17</f>
        <v>153353.09</v>
      </c>
      <c r="M17" s="304"/>
      <c r="N17" s="270" t="s">
        <v>325</v>
      </c>
    </row>
    <row r="18" spans="1:16" s="1" customFormat="1" ht="15.75" thickBot="1" x14ac:dyDescent="0.3">
      <c r="A18" s="109"/>
      <c r="B18" s="9"/>
      <c r="C18" s="73"/>
      <c r="D18" s="73"/>
      <c r="E18" s="68"/>
      <c r="F18" s="102"/>
      <c r="G18" s="73"/>
      <c r="H18" s="73"/>
      <c r="I18" s="73"/>
      <c r="J18" s="95"/>
      <c r="K18" s="95"/>
      <c r="L18" s="73"/>
      <c r="M18" s="73"/>
      <c r="N18" s="73"/>
    </row>
    <row r="19" spans="1:16" s="1" customFormat="1" ht="15.75" thickBot="1" x14ac:dyDescent="0.3">
      <c r="A19" s="439" t="s">
        <v>89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1"/>
      <c r="N19" s="442"/>
    </row>
    <row r="20" spans="1:16" s="1" customFormat="1" ht="51.75" thickBot="1" x14ac:dyDescent="0.3">
      <c r="A20" s="131" t="s">
        <v>0</v>
      </c>
      <c r="B20" s="132" t="s">
        <v>1</v>
      </c>
      <c r="C20" s="133" t="s">
        <v>88</v>
      </c>
      <c r="D20" s="133" t="s">
        <v>119</v>
      </c>
      <c r="E20" s="134" t="s">
        <v>92</v>
      </c>
      <c r="F20" s="134" t="s">
        <v>199</v>
      </c>
      <c r="G20" s="133" t="s">
        <v>195</v>
      </c>
      <c r="H20" s="133" t="s">
        <v>202</v>
      </c>
      <c r="I20" s="133" t="s">
        <v>198</v>
      </c>
      <c r="J20" s="133" t="s">
        <v>197</v>
      </c>
      <c r="K20" s="134" t="s">
        <v>204</v>
      </c>
      <c r="L20" s="271" t="s">
        <v>141</v>
      </c>
      <c r="M20" s="150"/>
      <c r="N20" s="272" t="s">
        <v>2</v>
      </c>
      <c r="O20" s="135"/>
      <c r="P20" s="135"/>
    </row>
    <row r="21" spans="1:16" s="1" customFormat="1" ht="29.25" thickBot="1" x14ac:dyDescent="0.3">
      <c r="A21" s="107">
        <v>80</v>
      </c>
      <c r="B21" s="76" t="s">
        <v>68</v>
      </c>
      <c r="C21" s="35">
        <v>1850</v>
      </c>
      <c r="D21" s="35">
        <v>2000</v>
      </c>
      <c r="E21" s="63">
        <v>2000</v>
      </c>
      <c r="F21" s="142">
        <v>800</v>
      </c>
      <c r="G21" s="35">
        <v>280</v>
      </c>
      <c r="H21" s="35">
        <v>280</v>
      </c>
      <c r="I21" s="305">
        <v>100</v>
      </c>
      <c r="J21" s="35">
        <f>F21-H21+I21</f>
        <v>620</v>
      </c>
      <c r="K21" s="63"/>
      <c r="L21" s="184">
        <v>800</v>
      </c>
      <c r="M21" s="304"/>
      <c r="N21" s="306" t="s">
        <v>196</v>
      </c>
      <c r="O21" s="135"/>
      <c r="P21" s="135"/>
    </row>
    <row r="22" spans="1:16" s="1" customFormat="1" ht="29.25" thickBot="1" x14ac:dyDescent="0.3">
      <c r="A22" s="107">
        <v>81</v>
      </c>
      <c r="B22" s="76" t="s">
        <v>121</v>
      </c>
      <c r="C22" s="35">
        <v>175.83</v>
      </c>
      <c r="D22" s="35">
        <v>250</v>
      </c>
      <c r="E22" s="63">
        <v>250</v>
      </c>
      <c r="F22" s="246">
        <v>350</v>
      </c>
      <c r="G22" s="35"/>
      <c r="H22" s="35"/>
      <c r="I22" s="305">
        <v>50</v>
      </c>
      <c r="J22" s="35">
        <f t="shared" ref="J22:J28" si="1">F22-H22+I22</f>
        <v>400</v>
      </c>
      <c r="K22" s="63"/>
      <c r="L22" s="184">
        <v>600</v>
      </c>
      <c r="M22" s="304"/>
      <c r="N22" s="306" t="s">
        <v>143</v>
      </c>
      <c r="O22" s="135"/>
      <c r="P22" s="135"/>
    </row>
    <row r="23" spans="1:16" s="1" customFormat="1" ht="29.25" thickBot="1" x14ac:dyDescent="0.3">
      <c r="A23" s="107">
        <v>82</v>
      </c>
      <c r="B23" s="76" t="s">
        <v>122</v>
      </c>
      <c r="C23" s="35">
        <v>350</v>
      </c>
      <c r="D23" s="35">
        <v>400</v>
      </c>
      <c r="E23" s="63">
        <v>400</v>
      </c>
      <c r="F23" s="246">
        <v>300</v>
      </c>
      <c r="G23" s="35"/>
      <c r="H23" s="260">
        <v>150</v>
      </c>
      <c r="I23" s="305">
        <v>50</v>
      </c>
      <c r="J23" s="35">
        <f t="shared" si="1"/>
        <v>200</v>
      </c>
      <c r="K23" s="260">
        <v>150</v>
      </c>
      <c r="L23" s="184">
        <v>300</v>
      </c>
      <c r="M23" s="304"/>
      <c r="N23" s="307" t="s">
        <v>200</v>
      </c>
      <c r="O23" s="135"/>
      <c r="P23" s="135"/>
    </row>
    <row r="24" spans="1:16" s="1" customFormat="1" ht="15.75" thickBot="1" x14ac:dyDescent="0.3">
      <c r="A24" s="107">
        <v>83</v>
      </c>
      <c r="B24" s="76" t="s">
        <v>69</v>
      </c>
      <c r="C24" s="35">
        <v>1550</v>
      </c>
      <c r="D24" s="35">
        <v>1600</v>
      </c>
      <c r="E24" s="63">
        <v>1600</v>
      </c>
      <c r="F24" s="246">
        <v>800</v>
      </c>
      <c r="G24" s="35"/>
      <c r="H24" s="35"/>
      <c r="I24" s="305">
        <v>0</v>
      </c>
      <c r="J24" s="35">
        <f t="shared" si="1"/>
        <v>800</v>
      </c>
      <c r="K24" s="63"/>
      <c r="L24" s="184">
        <v>800</v>
      </c>
      <c r="M24" s="304"/>
      <c r="N24" s="306" t="s">
        <v>142</v>
      </c>
      <c r="O24" s="135"/>
      <c r="P24" s="135"/>
    </row>
    <row r="25" spans="1:16" s="1" customFormat="1" ht="15.75" thickBot="1" x14ac:dyDescent="0.3">
      <c r="A25" s="107">
        <v>84</v>
      </c>
      <c r="B25" s="76" t="s">
        <v>128</v>
      </c>
      <c r="C25" s="35">
        <v>350</v>
      </c>
      <c r="D25" s="35">
        <v>400</v>
      </c>
      <c r="E25" s="63">
        <v>400</v>
      </c>
      <c r="F25" s="246">
        <v>100</v>
      </c>
      <c r="G25" s="35"/>
      <c r="H25" s="35"/>
      <c r="I25" s="305">
        <v>0</v>
      </c>
      <c r="J25" s="35">
        <f t="shared" si="1"/>
        <v>100</v>
      </c>
      <c r="K25" s="63"/>
      <c r="L25" s="184">
        <v>100</v>
      </c>
      <c r="M25" s="304"/>
      <c r="N25" s="306" t="s">
        <v>142</v>
      </c>
      <c r="O25" s="135"/>
      <c r="P25" s="135"/>
    </row>
    <row r="26" spans="1:16" s="1" customFormat="1" ht="15.75" thickBot="1" x14ac:dyDescent="0.3">
      <c r="A26" s="107">
        <v>84</v>
      </c>
      <c r="B26" s="76" t="s">
        <v>129</v>
      </c>
      <c r="C26" s="35">
        <v>0</v>
      </c>
      <c r="D26" s="35">
        <v>0</v>
      </c>
      <c r="E26" s="63">
        <v>0</v>
      </c>
      <c r="F26" s="246">
        <v>200</v>
      </c>
      <c r="G26" s="35"/>
      <c r="H26" s="35"/>
      <c r="I26" s="305">
        <v>0</v>
      </c>
      <c r="J26" s="35">
        <f t="shared" si="1"/>
        <v>200</v>
      </c>
      <c r="K26" s="63"/>
      <c r="L26" s="184">
        <v>200</v>
      </c>
      <c r="M26" s="304"/>
      <c r="N26" s="306" t="s">
        <v>142</v>
      </c>
      <c r="O26" s="135"/>
      <c r="P26" s="135"/>
    </row>
    <row r="27" spans="1:16" s="1" customFormat="1" ht="15.75" thickBot="1" x14ac:dyDescent="0.3">
      <c r="A27" s="107">
        <v>85</v>
      </c>
      <c r="B27" s="76" t="s">
        <v>70</v>
      </c>
      <c r="C27" s="35">
        <v>2000</v>
      </c>
      <c r="D27" s="35">
        <v>2100</v>
      </c>
      <c r="E27" s="63">
        <v>2100</v>
      </c>
      <c r="F27" s="246">
        <v>3000</v>
      </c>
      <c r="G27" s="35"/>
      <c r="H27" s="35"/>
      <c r="I27" s="305">
        <v>0</v>
      </c>
      <c r="J27" s="35">
        <f t="shared" si="1"/>
        <v>3000</v>
      </c>
      <c r="K27" s="63"/>
      <c r="L27" s="184">
        <v>3000</v>
      </c>
      <c r="M27" s="304"/>
      <c r="N27" s="306" t="s">
        <v>142</v>
      </c>
      <c r="O27" s="135"/>
      <c r="P27" s="135"/>
    </row>
    <row r="28" spans="1:16" s="1" customFormat="1" ht="15.75" thickBot="1" x14ac:dyDescent="0.3">
      <c r="A28" s="107">
        <v>86</v>
      </c>
      <c r="B28" s="76" t="s">
        <v>130</v>
      </c>
      <c r="C28" s="35">
        <v>1500</v>
      </c>
      <c r="D28" s="35">
        <v>1600</v>
      </c>
      <c r="E28" s="63">
        <v>1600</v>
      </c>
      <c r="F28" s="246">
        <v>7000</v>
      </c>
      <c r="G28" s="35"/>
      <c r="H28" s="35"/>
      <c r="I28" s="305">
        <v>0</v>
      </c>
      <c r="J28" s="35">
        <f t="shared" si="1"/>
        <v>7000</v>
      </c>
      <c r="K28" s="63"/>
      <c r="L28" s="184">
        <v>7000</v>
      </c>
      <c r="M28" s="304"/>
      <c r="N28" s="306" t="s">
        <v>201</v>
      </c>
      <c r="O28" s="135"/>
      <c r="P28" s="135"/>
    </row>
    <row r="29" spans="1:16" s="1" customFormat="1" ht="29.25" thickBot="1" x14ac:dyDescent="0.3">
      <c r="A29" s="107">
        <v>87</v>
      </c>
      <c r="B29" s="76" t="s">
        <v>71</v>
      </c>
      <c r="C29" s="35">
        <v>600</v>
      </c>
      <c r="D29" s="35">
        <v>650</v>
      </c>
      <c r="E29" s="63">
        <v>650</v>
      </c>
      <c r="F29" s="246">
        <v>1900</v>
      </c>
      <c r="G29" s="35">
        <v>596</v>
      </c>
      <c r="H29" s="260">
        <v>1000</v>
      </c>
      <c r="I29" s="305">
        <v>600</v>
      </c>
      <c r="J29" s="35">
        <f>F29-H29+I29</f>
        <v>1500</v>
      </c>
      <c r="K29" s="63"/>
      <c r="L29" s="262">
        <v>3000</v>
      </c>
      <c r="M29" s="304"/>
      <c r="N29" s="307" t="s">
        <v>339</v>
      </c>
      <c r="O29" s="135"/>
      <c r="P29" s="135"/>
    </row>
    <row r="30" spans="1:16" s="1" customFormat="1" ht="29.25" thickBot="1" x14ac:dyDescent="0.3">
      <c r="A30" s="107">
        <v>88</v>
      </c>
      <c r="B30" s="76" t="s">
        <v>72</v>
      </c>
      <c r="C30" s="35">
        <v>6183.1</v>
      </c>
      <c r="D30" s="35">
        <v>8000</v>
      </c>
      <c r="E30" s="308">
        <v>0</v>
      </c>
      <c r="F30" s="246">
        <v>14300</v>
      </c>
      <c r="G30" s="35"/>
      <c r="H30" s="63">
        <v>250</v>
      </c>
      <c r="I30" s="305">
        <v>4600</v>
      </c>
      <c r="J30" s="35">
        <f t="shared" ref="J30:J37" si="2">F30-H30+I30</f>
        <v>18650</v>
      </c>
      <c r="K30" s="228"/>
      <c r="L30" s="184">
        <v>46000</v>
      </c>
      <c r="M30" s="304"/>
      <c r="N30" s="309" t="s">
        <v>203</v>
      </c>
      <c r="O30" s="135"/>
      <c r="P30" s="135"/>
    </row>
    <row r="31" spans="1:16" s="1" customFormat="1" ht="100.5" thickBot="1" x14ac:dyDescent="0.3">
      <c r="A31" s="310">
        <v>90</v>
      </c>
      <c r="B31" s="311" t="s">
        <v>73</v>
      </c>
      <c r="C31" s="35">
        <v>6488.29</v>
      </c>
      <c r="D31" s="35">
        <v>6500</v>
      </c>
      <c r="E31" s="63">
        <v>6500</v>
      </c>
      <c r="F31" s="246">
        <v>1500</v>
      </c>
      <c r="G31" s="35"/>
      <c r="H31" s="188"/>
      <c r="I31" s="305">
        <v>500</v>
      </c>
      <c r="J31" s="35">
        <f t="shared" si="2"/>
        <v>2000</v>
      </c>
      <c r="K31" s="228"/>
      <c r="L31" s="184">
        <v>2000</v>
      </c>
      <c r="M31" s="304"/>
      <c r="N31" s="309" t="s">
        <v>172</v>
      </c>
      <c r="O31" s="135"/>
      <c r="P31" s="135"/>
    </row>
    <row r="32" spans="1:16" s="1" customFormat="1" ht="15.75" thickBot="1" x14ac:dyDescent="0.3">
      <c r="A32" s="312">
        <v>91</v>
      </c>
      <c r="B32" s="313" t="s">
        <v>173</v>
      </c>
      <c r="C32" s="35">
        <v>11000</v>
      </c>
      <c r="D32" s="35">
        <v>11250</v>
      </c>
      <c r="E32" s="63">
        <v>11250</v>
      </c>
      <c r="F32" s="246">
        <v>12000</v>
      </c>
      <c r="G32" s="35">
        <v>1000</v>
      </c>
      <c r="H32" s="260">
        <v>1600</v>
      </c>
      <c r="I32" s="305">
        <v>1500</v>
      </c>
      <c r="J32" s="35">
        <f t="shared" si="2"/>
        <v>11900</v>
      </c>
      <c r="K32" s="314">
        <v>2500</v>
      </c>
      <c r="L32" s="184">
        <v>15000</v>
      </c>
      <c r="M32" s="304"/>
      <c r="N32" s="266" t="s">
        <v>205</v>
      </c>
      <c r="O32" s="135"/>
      <c r="P32" s="135"/>
    </row>
    <row r="33" spans="1:16" s="1" customFormat="1" ht="30" thickBot="1" x14ac:dyDescent="0.3">
      <c r="A33" s="310">
        <v>92</v>
      </c>
      <c r="B33" s="315" t="s">
        <v>332</v>
      </c>
      <c r="C33" s="63">
        <v>4000</v>
      </c>
      <c r="D33" s="63">
        <v>4100</v>
      </c>
      <c r="E33" s="63">
        <v>4100</v>
      </c>
      <c r="F33" s="246">
        <v>8860</v>
      </c>
      <c r="G33" s="63">
        <v>1222.48</v>
      </c>
      <c r="H33" s="63">
        <v>1500</v>
      </c>
      <c r="I33" s="305">
        <v>200</v>
      </c>
      <c r="J33" s="63">
        <f t="shared" si="2"/>
        <v>7560</v>
      </c>
      <c r="K33" s="63"/>
      <c r="L33" s="184">
        <v>15000</v>
      </c>
      <c r="M33" s="304"/>
      <c r="N33" s="316" t="s">
        <v>333</v>
      </c>
      <c r="O33" s="135"/>
      <c r="P33" s="135"/>
    </row>
    <row r="34" spans="1:16" s="1" customFormat="1" ht="15.75" thickBot="1" x14ac:dyDescent="0.3">
      <c r="A34" s="107">
        <v>93</v>
      </c>
      <c r="B34" s="311" t="s">
        <v>75</v>
      </c>
      <c r="C34" s="35">
        <v>1325</v>
      </c>
      <c r="D34" s="35">
        <v>1400</v>
      </c>
      <c r="E34" s="63">
        <v>1400</v>
      </c>
      <c r="F34" s="246">
        <v>3399</v>
      </c>
      <c r="G34" s="35"/>
      <c r="H34" s="260">
        <v>1500</v>
      </c>
      <c r="I34" s="305">
        <v>434</v>
      </c>
      <c r="J34" s="35">
        <f t="shared" si="2"/>
        <v>2333</v>
      </c>
      <c r="K34" s="63"/>
      <c r="L34" s="222">
        <v>4000</v>
      </c>
      <c r="M34" s="304"/>
      <c r="N34" s="266" t="s">
        <v>340</v>
      </c>
      <c r="O34" s="135"/>
      <c r="P34" s="135"/>
    </row>
    <row r="35" spans="1:16" s="1" customFormat="1" ht="29.25" thickBot="1" x14ac:dyDescent="0.3">
      <c r="A35" s="317">
        <v>118</v>
      </c>
      <c r="B35" s="318" t="s">
        <v>145</v>
      </c>
      <c r="C35" s="37">
        <v>1550</v>
      </c>
      <c r="D35" s="37">
        <v>1600</v>
      </c>
      <c r="E35" s="228">
        <v>0</v>
      </c>
      <c r="F35" s="319">
        <v>1500</v>
      </c>
      <c r="G35" s="37"/>
      <c r="H35" s="37"/>
      <c r="I35" s="305">
        <v>500</v>
      </c>
      <c r="J35" s="37">
        <f t="shared" si="2"/>
        <v>2000</v>
      </c>
      <c r="K35" s="228"/>
      <c r="L35" s="320">
        <v>4000</v>
      </c>
      <c r="M35" s="304"/>
      <c r="N35" s="321" t="s">
        <v>109</v>
      </c>
      <c r="O35" s="135"/>
      <c r="P35" s="135"/>
    </row>
    <row r="36" spans="1:16" s="1" customFormat="1" ht="15.75" thickBot="1" x14ac:dyDescent="0.3">
      <c r="A36" s="107">
        <v>181</v>
      </c>
      <c r="B36" s="76" t="s">
        <v>131</v>
      </c>
      <c r="C36" s="35">
        <v>9000</v>
      </c>
      <c r="D36" s="35">
        <v>0</v>
      </c>
      <c r="E36" s="63">
        <v>0</v>
      </c>
      <c r="F36" s="246">
        <v>4500</v>
      </c>
      <c r="G36" s="35"/>
      <c r="H36" s="35"/>
      <c r="I36" s="305">
        <v>1500</v>
      </c>
      <c r="J36" s="35">
        <f>F36-H36+I36</f>
        <v>6000</v>
      </c>
      <c r="K36" s="63"/>
      <c r="L36" s="184">
        <v>9000</v>
      </c>
      <c r="M36" s="304"/>
      <c r="N36" s="306" t="s">
        <v>144</v>
      </c>
      <c r="O36" s="135"/>
      <c r="P36" s="135"/>
    </row>
    <row r="37" spans="1:16" s="1" customFormat="1" ht="15.75" thickBot="1" x14ac:dyDescent="0.3">
      <c r="A37" s="107">
        <v>192</v>
      </c>
      <c r="B37" s="76" t="s">
        <v>224</v>
      </c>
      <c r="C37" s="35">
        <v>2000</v>
      </c>
      <c r="D37" s="35">
        <v>2500</v>
      </c>
      <c r="E37" s="63">
        <v>2500</v>
      </c>
      <c r="F37" s="246">
        <v>4000</v>
      </c>
      <c r="G37" s="35"/>
      <c r="H37" s="35"/>
      <c r="I37" s="305">
        <v>500</v>
      </c>
      <c r="J37" s="35">
        <f t="shared" si="2"/>
        <v>4500</v>
      </c>
      <c r="K37" s="63"/>
      <c r="L37" s="222">
        <v>10000</v>
      </c>
      <c r="M37" s="304"/>
      <c r="N37" s="322"/>
      <c r="O37" s="135"/>
      <c r="P37" s="135"/>
    </row>
    <row r="38" spans="1:16" s="1" customFormat="1" ht="15.75" thickBot="1" x14ac:dyDescent="0.3">
      <c r="A38" s="200">
        <v>199</v>
      </c>
      <c r="B38" s="201" t="s">
        <v>225</v>
      </c>
      <c r="C38" s="202"/>
      <c r="D38" s="202"/>
      <c r="E38" s="203"/>
      <c r="F38" s="323">
        <v>0</v>
      </c>
      <c r="G38" s="202"/>
      <c r="H38" s="324">
        <v>268.32</v>
      </c>
      <c r="I38" s="325"/>
      <c r="J38" s="202"/>
      <c r="K38" s="203"/>
      <c r="L38" s="263"/>
      <c r="M38" s="304"/>
      <c r="N38" s="326" t="s">
        <v>226</v>
      </c>
      <c r="O38" s="189"/>
      <c r="P38" s="189"/>
    </row>
    <row r="39" spans="1:16" s="1" customFormat="1" ht="15.75" thickBot="1" x14ac:dyDescent="0.3">
      <c r="A39" s="108"/>
      <c r="B39" s="99" t="s">
        <v>3</v>
      </c>
      <c r="C39" s="100">
        <f>SUM(C21:C37)</f>
        <v>49922.22</v>
      </c>
      <c r="D39" s="100">
        <f>SUM(D21:D37)</f>
        <v>44350</v>
      </c>
      <c r="E39" s="101">
        <f>SUM(E21:E37)</f>
        <v>34750</v>
      </c>
      <c r="F39" s="101">
        <f t="shared" ref="F39:H39" si="3">SUM(F21:F38)</f>
        <v>64509</v>
      </c>
      <c r="G39" s="100">
        <f t="shared" si="3"/>
        <v>3098.48</v>
      </c>
      <c r="H39" s="100">
        <f t="shared" si="3"/>
        <v>6548.32</v>
      </c>
      <c r="I39" s="295">
        <f>SUM(I21:I38)</f>
        <v>10534</v>
      </c>
      <c r="J39" s="100">
        <f t="shared" ref="J39:L39" si="4">SUM(J21:J38)</f>
        <v>68763</v>
      </c>
      <c r="K39" s="300">
        <f t="shared" si="4"/>
        <v>2650</v>
      </c>
      <c r="L39" s="264">
        <f t="shared" si="4"/>
        <v>120800</v>
      </c>
      <c r="M39" s="304"/>
      <c r="N39" s="327"/>
      <c r="O39" s="135"/>
      <c r="P39" s="135"/>
    </row>
    <row r="40" spans="1:16" s="1" customFormat="1" ht="15.75" thickBot="1" x14ac:dyDescent="0.3">
      <c r="A40" s="44"/>
      <c r="B40" s="205"/>
      <c r="C40" s="206"/>
      <c r="D40" s="206"/>
      <c r="E40" s="207"/>
      <c r="F40" s="207"/>
      <c r="G40" s="208"/>
      <c r="H40" s="208"/>
      <c r="I40" s="247"/>
      <c r="J40" s="208"/>
      <c r="K40" s="247"/>
      <c r="L40" s="209"/>
      <c r="N40" s="210"/>
      <c r="O40" s="189"/>
      <c r="P40" s="189"/>
    </row>
    <row r="41" spans="1:16" s="1" customFormat="1" ht="15.75" thickBot="1" x14ac:dyDescent="0.3">
      <c r="A41" s="42"/>
      <c r="B41" s="46"/>
      <c r="C41" s="47"/>
      <c r="D41" s="47"/>
      <c r="E41" s="52"/>
      <c r="F41" s="88"/>
      <c r="G41" s="34"/>
      <c r="H41" s="34"/>
      <c r="I41" s="34"/>
      <c r="J41" s="68"/>
      <c r="K41" s="95"/>
      <c r="L41" s="73"/>
      <c r="M41" s="73"/>
      <c r="N41" s="73"/>
    </row>
    <row r="42" spans="1:16" s="1" customFormat="1" ht="15.75" thickBot="1" x14ac:dyDescent="0.3">
      <c r="A42" s="431" t="s">
        <v>135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3"/>
      <c r="L42" s="432"/>
      <c r="M42" s="432"/>
      <c r="N42" s="432"/>
    </row>
    <row r="43" spans="1:16" s="1" customFormat="1" ht="60.75" thickBot="1" x14ac:dyDescent="0.3">
      <c r="A43" s="2" t="s">
        <v>0</v>
      </c>
      <c r="B43" s="3" t="s">
        <v>1</v>
      </c>
      <c r="C43" s="4" t="s">
        <v>88</v>
      </c>
      <c r="D43" s="4" t="s">
        <v>119</v>
      </c>
      <c r="E43" s="53" t="s">
        <v>146</v>
      </c>
      <c r="F43" s="53" t="s">
        <v>208</v>
      </c>
      <c r="G43" s="4" t="s">
        <v>167</v>
      </c>
      <c r="H43" s="4" t="s">
        <v>202</v>
      </c>
      <c r="I43" s="4" t="s">
        <v>251</v>
      </c>
      <c r="J43" s="229" t="s">
        <v>209</v>
      </c>
      <c r="K43" s="104" t="s">
        <v>211</v>
      </c>
      <c r="L43" s="4" t="s">
        <v>141</v>
      </c>
      <c r="M43" s="337"/>
      <c r="N43" s="4" t="s">
        <v>2</v>
      </c>
    </row>
    <row r="44" spans="1:16" s="1" customFormat="1" ht="45.75" thickBot="1" x14ac:dyDescent="0.3">
      <c r="A44" s="136">
        <v>94</v>
      </c>
      <c r="B44" s="140" t="s">
        <v>231</v>
      </c>
      <c r="C44" s="372">
        <v>9000</v>
      </c>
      <c r="D44" s="372">
        <v>9100</v>
      </c>
      <c r="E44" s="372">
        <v>9100</v>
      </c>
      <c r="F44" s="372">
        <v>8425</v>
      </c>
      <c r="G44" s="373"/>
      <c r="H44" s="373"/>
      <c r="I44" s="373"/>
      <c r="J44" s="374">
        <f t="shared" ref="J44:J48" si="5">F44-H44+I44</f>
        <v>8425</v>
      </c>
      <c r="K44" s="375">
        <v>0</v>
      </c>
      <c r="L44" s="373" t="s">
        <v>123</v>
      </c>
      <c r="M44" s="376"/>
      <c r="N44" s="179" t="s">
        <v>175</v>
      </c>
      <c r="O44" s="213" t="s">
        <v>236</v>
      </c>
    </row>
    <row r="45" spans="1:16" s="118" customFormat="1" ht="57.75" thickBot="1" x14ac:dyDescent="0.3">
      <c r="A45" s="190">
        <v>95</v>
      </c>
      <c r="B45" s="338" t="s">
        <v>237</v>
      </c>
      <c r="C45" s="378">
        <v>7400</v>
      </c>
      <c r="D45" s="378"/>
      <c r="E45" s="191">
        <v>7500</v>
      </c>
      <c r="F45" s="378">
        <v>10850</v>
      </c>
      <c r="G45" s="338"/>
      <c r="H45" s="338"/>
      <c r="I45" s="338"/>
      <c r="J45" s="379">
        <f t="shared" si="5"/>
        <v>10850</v>
      </c>
      <c r="K45" s="380">
        <v>0</v>
      </c>
      <c r="L45" s="381" t="s">
        <v>123</v>
      </c>
      <c r="M45" s="382"/>
      <c r="N45" s="192" t="s">
        <v>206</v>
      </c>
    </row>
    <row r="46" spans="1:16" s="1" customFormat="1" ht="29.25" thickBot="1" x14ac:dyDescent="0.3">
      <c r="A46" s="23">
        <v>100</v>
      </c>
      <c r="B46" s="141" t="s">
        <v>76</v>
      </c>
      <c r="C46" s="383">
        <v>6600</v>
      </c>
      <c r="D46" s="383">
        <v>6700</v>
      </c>
      <c r="E46" s="58">
        <v>6700</v>
      </c>
      <c r="F46" s="372">
        <v>6700</v>
      </c>
      <c r="G46" s="141"/>
      <c r="H46" s="420"/>
      <c r="I46" s="141"/>
      <c r="J46" s="374">
        <f t="shared" si="5"/>
        <v>6700</v>
      </c>
      <c r="K46" s="384">
        <v>0</v>
      </c>
      <c r="L46" s="383" t="s">
        <v>123</v>
      </c>
      <c r="M46" s="376"/>
      <c r="N46" s="178" t="s">
        <v>148</v>
      </c>
    </row>
    <row r="47" spans="1:16" s="1" customFormat="1" ht="45.75" thickBot="1" x14ac:dyDescent="0.3">
      <c r="A47" s="5">
        <v>101</v>
      </c>
      <c r="B47" s="259" t="s">
        <v>77</v>
      </c>
      <c r="C47" s="373">
        <v>3600</v>
      </c>
      <c r="D47" s="373">
        <v>3700</v>
      </c>
      <c r="E47" s="372">
        <v>3700</v>
      </c>
      <c r="F47" s="383">
        <v>2000</v>
      </c>
      <c r="G47" s="385"/>
      <c r="H47" s="329"/>
      <c r="I47" s="373"/>
      <c r="J47" s="374">
        <f t="shared" si="5"/>
        <v>2000</v>
      </c>
      <c r="K47" s="386">
        <v>0</v>
      </c>
      <c r="L47" s="372" t="s">
        <v>123</v>
      </c>
      <c r="M47" s="376"/>
      <c r="N47" s="179" t="s">
        <v>213</v>
      </c>
      <c r="O47" s="213" t="s">
        <v>236</v>
      </c>
    </row>
    <row r="48" spans="1:16" s="1" customFormat="1" ht="43.5" thickBot="1" x14ac:dyDescent="0.3">
      <c r="A48" s="138">
        <v>104</v>
      </c>
      <c r="B48" s="126" t="s">
        <v>212</v>
      </c>
      <c r="C48" s="387">
        <v>10300</v>
      </c>
      <c r="D48" s="372">
        <v>10500</v>
      </c>
      <c r="E48" s="372">
        <v>10800</v>
      </c>
      <c r="F48" s="372">
        <v>1470</v>
      </c>
      <c r="G48" s="372"/>
      <c r="H48" s="372"/>
      <c r="I48" s="372"/>
      <c r="J48" s="374">
        <f t="shared" si="5"/>
        <v>1470</v>
      </c>
      <c r="K48" s="388">
        <v>0</v>
      </c>
      <c r="L48" s="372" t="s">
        <v>123</v>
      </c>
      <c r="M48" s="376"/>
      <c r="N48" s="192" t="s">
        <v>245</v>
      </c>
    </row>
    <row r="49" spans="1:16" s="1" customFormat="1" ht="29.25" thickBot="1" x14ac:dyDescent="0.3">
      <c r="A49" s="5">
        <v>125</v>
      </c>
      <c r="B49" s="259" t="s">
        <v>32</v>
      </c>
      <c r="C49" s="373">
        <v>3120</v>
      </c>
      <c r="D49" s="373">
        <v>0</v>
      </c>
      <c r="E49" s="389">
        <v>3300</v>
      </c>
      <c r="F49" s="389">
        <v>0</v>
      </c>
      <c r="G49" s="390"/>
      <c r="H49" s="390"/>
      <c r="I49" s="390"/>
      <c r="J49" s="391">
        <f t="shared" ref="J49:J53" si="6">F49-H49+I49</f>
        <v>0</v>
      </c>
      <c r="K49" s="384">
        <v>0</v>
      </c>
      <c r="L49" s="373">
        <v>0</v>
      </c>
      <c r="M49" s="376"/>
      <c r="N49" s="413" t="s">
        <v>177</v>
      </c>
    </row>
    <row r="50" spans="1:16" s="1" customFormat="1" ht="43.5" thickBot="1" x14ac:dyDescent="0.3">
      <c r="A50" s="136">
        <v>129</v>
      </c>
      <c r="B50" s="140" t="s">
        <v>79</v>
      </c>
      <c r="C50" s="372">
        <v>3000</v>
      </c>
      <c r="D50" s="372">
        <v>3000</v>
      </c>
      <c r="E50" s="58">
        <v>5500</v>
      </c>
      <c r="F50" s="372">
        <v>5750</v>
      </c>
      <c r="G50" s="372">
        <v>100</v>
      </c>
      <c r="H50" s="372">
        <v>100</v>
      </c>
      <c r="I50" s="140"/>
      <c r="J50" s="374">
        <f t="shared" si="6"/>
        <v>5650</v>
      </c>
      <c r="K50" s="384">
        <v>0</v>
      </c>
      <c r="L50" s="372"/>
      <c r="M50" s="376"/>
      <c r="N50" s="177" t="s">
        <v>155</v>
      </c>
    </row>
    <row r="51" spans="1:16" s="1" customFormat="1" ht="29.25" thickBot="1" x14ac:dyDescent="0.3">
      <c r="A51" s="5">
        <v>138</v>
      </c>
      <c r="B51" s="259" t="s">
        <v>111</v>
      </c>
      <c r="C51" s="373">
        <v>8400</v>
      </c>
      <c r="D51" s="373">
        <v>8500</v>
      </c>
      <c r="E51" s="372">
        <v>8500</v>
      </c>
      <c r="F51" s="383">
        <v>3500</v>
      </c>
      <c r="G51" s="373"/>
      <c r="H51" s="373"/>
      <c r="I51" s="373"/>
      <c r="J51" s="374">
        <v>0</v>
      </c>
      <c r="K51" s="375">
        <v>0</v>
      </c>
      <c r="L51" s="385"/>
      <c r="M51" s="376"/>
      <c r="N51" s="179" t="s">
        <v>240</v>
      </c>
    </row>
    <row r="52" spans="1:16" s="1" customFormat="1" ht="15.75" thickBot="1" x14ac:dyDescent="0.3">
      <c r="A52" s="116">
        <v>139</v>
      </c>
      <c r="B52" s="392" t="s">
        <v>112</v>
      </c>
      <c r="C52" s="373">
        <v>600</v>
      </c>
      <c r="D52" s="373">
        <v>700</v>
      </c>
      <c r="E52" s="372">
        <v>700</v>
      </c>
      <c r="F52" s="372">
        <v>700</v>
      </c>
      <c r="G52" s="373"/>
      <c r="H52" s="373"/>
      <c r="I52" s="373"/>
      <c r="J52" s="374">
        <f t="shared" si="6"/>
        <v>700</v>
      </c>
      <c r="K52" s="375">
        <v>0</v>
      </c>
      <c r="L52" s="385"/>
      <c r="M52" s="376"/>
      <c r="N52" s="414" t="s">
        <v>132</v>
      </c>
    </row>
    <row r="53" spans="1:16" s="1" customFormat="1" ht="29.25" thickBot="1" x14ac:dyDescent="0.3">
      <c r="A53" s="5">
        <v>140</v>
      </c>
      <c r="B53" s="259" t="s">
        <v>83</v>
      </c>
      <c r="C53" s="373">
        <v>3100</v>
      </c>
      <c r="D53" s="373">
        <v>3200</v>
      </c>
      <c r="E53" s="372">
        <v>3200</v>
      </c>
      <c r="F53" s="372">
        <v>3300</v>
      </c>
      <c r="G53" s="373"/>
      <c r="H53" s="373"/>
      <c r="I53" s="373"/>
      <c r="J53" s="374">
        <f t="shared" si="6"/>
        <v>3300</v>
      </c>
      <c r="K53" s="375">
        <v>0</v>
      </c>
      <c r="L53" s="385" t="s">
        <v>123</v>
      </c>
      <c r="M53" s="376"/>
      <c r="N53" s="415" t="s">
        <v>174</v>
      </c>
    </row>
    <row r="54" spans="1:16" s="1" customFormat="1" ht="45.75" thickBot="1" x14ac:dyDescent="0.3">
      <c r="A54" s="175">
        <v>176</v>
      </c>
      <c r="B54" s="393" t="s">
        <v>103</v>
      </c>
      <c r="C54" s="387">
        <v>8000</v>
      </c>
      <c r="D54" s="387">
        <v>8100</v>
      </c>
      <c r="E54" s="387">
        <v>0</v>
      </c>
      <c r="F54" s="396">
        <v>1500</v>
      </c>
      <c r="G54" s="387"/>
      <c r="H54" s="387"/>
      <c r="I54" s="387"/>
      <c r="J54" s="394">
        <f>F54-H54+I54</f>
        <v>1500</v>
      </c>
      <c r="K54" s="395">
        <v>0</v>
      </c>
      <c r="L54" s="394"/>
      <c r="M54" s="376"/>
      <c r="N54" s="416" t="s">
        <v>249</v>
      </c>
      <c r="O54" s="213" t="s">
        <v>239</v>
      </c>
    </row>
    <row r="55" spans="1:16" s="1" customFormat="1" ht="29.25" thickBot="1" x14ac:dyDescent="0.3">
      <c r="A55" s="138">
        <v>178</v>
      </c>
      <c r="B55" s="126" t="s">
        <v>248</v>
      </c>
      <c r="C55" s="387">
        <v>2200</v>
      </c>
      <c r="D55" s="372">
        <v>2300</v>
      </c>
      <c r="E55" s="372">
        <v>2300</v>
      </c>
      <c r="F55" s="372">
        <v>3000.09</v>
      </c>
      <c r="G55" s="372"/>
      <c r="H55" s="372"/>
      <c r="I55" s="372"/>
      <c r="J55" s="374">
        <f>F55-H55+I55</f>
        <v>3000.09</v>
      </c>
      <c r="K55" s="397">
        <v>0</v>
      </c>
      <c r="L55" s="398" t="s">
        <v>123</v>
      </c>
      <c r="M55" s="376"/>
      <c r="N55" s="417" t="s">
        <v>250</v>
      </c>
      <c r="O55" s="189"/>
    </row>
    <row r="56" spans="1:16" s="1" customFormat="1" ht="15.75" thickBot="1" x14ac:dyDescent="0.3">
      <c r="A56" s="175">
        <v>179</v>
      </c>
      <c r="B56" s="393" t="s">
        <v>247</v>
      </c>
      <c r="C56" s="387"/>
      <c r="D56" s="387"/>
      <c r="E56" s="387"/>
      <c r="F56" s="396">
        <v>1499.91</v>
      </c>
      <c r="G56" s="387"/>
      <c r="H56" s="387"/>
      <c r="I56" s="399"/>
      <c r="J56" s="394">
        <f>F56-H56+I56</f>
        <v>1499.91</v>
      </c>
      <c r="K56" s="395">
        <v>500.09</v>
      </c>
      <c r="L56" s="400"/>
      <c r="M56" s="376"/>
      <c r="N56" s="416"/>
      <c r="O56" s="213"/>
    </row>
    <row r="57" spans="1:16" s="1" customFormat="1" ht="29.25" thickBot="1" x14ac:dyDescent="0.3">
      <c r="A57" s="180">
        <v>194</v>
      </c>
      <c r="B57" s="401" t="s">
        <v>176</v>
      </c>
      <c r="C57" s="373"/>
      <c r="D57" s="373"/>
      <c r="E57" s="372"/>
      <c r="F57" s="377">
        <v>3500</v>
      </c>
      <c r="G57" s="373">
        <v>53.95</v>
      </c>
      <c r="H57" s="385">
        <v>10000</v>
      </c>
      <c r="I57" s="421">
        <v>8000</v>
      </c>
      <c r="J57" s="398">
        <f t="shared" ref="J57:J59" si="7">F57-H57+I57</f>
        <v>1500</v>
      </c>
      <c r="K57" s="402"/>
      <c r="L57" s="403"/>
      <c r="M57" s="376"/>
      <c r="N57" s="179" t="s">
        <v>322</v>
      </c>
    </row>
    <row r="58" spans="1:16" s="1" customFormat="1" ht="15.75" thickBot="1" x14ac:dyDescent="0.3">
      <c r="A58" s="339">
        <v>195</v>
      </c>
      <c r="B58" s="404" t="s">
        <v>169</v>
      </c>
      <c r="C58" s="405"/>
      <c r="D58" s="405"/>
      <c r="E58" s="405"/>
      <c r="F58" s="405">
        <v>3040</v>
      </c>
      <c r="G58" s="405"/>
      <c r="H58" s="405">
        <v>3040</v>
      </c>
      <c r="I58" s="406"/>
      <c r="J58" s="407">
        <f t="shared" si="7"/>
        <v>0</v>
      </c>
      <c r="K58" s="407">
        <v>0</v>
      </c>
      <c r="L58" s="406"/>
      <c r="M58" s="376"/>
      <c r="N58" s="418" t="s">
        <v>210</v>
      </c>
    </row>
    <row r="59" spans="1:16" s="1" customFormat="1" ht="15.75" thickBot="1" x14ac:dyDescent="0.3">
      <c r="A59" s="339">
        <v>196</v>
      </c>
      <c r="B59" s="404" t="s">
        <v>170</v>
      </c>
      <c r="C59" s="405"/>
      <c r="D59" s="405"/>
      <c r="E59" s="405"/>
      <c r="F59" s="405">
        <v>4328</v>
      </c>
      <c r="G59" s="405"/>
      <c r="H59" s="405">
        <v>4328</v>
      </c>
      <c r="I59" s="406"/>
      <c r="J59" s="407">
        <f t="shared" si="7"/>
        <v>0</v>
      </c>
      <c r="K59" s="407">
        <v>0</v>
      </c>
      <c r="L59" s="406"/>
      <c r="M59" s="376"/>
      <c r="N59" s="418" t="s">
        <v>210</v>
      </c>
    </row>
    <row r="60" spans="1:16" s="1" customFormat="1" ht="30.75" thickBot="1" x14ac:dyDescent="0.3">
      <c r="A60" s="5"/>
      <c r="B60" s="408" t="s">
        <v>3</v>
      </c>
      <c r="C60" s="409">
        <f ca="1">SUM(C45:C74)</f>
        <v>61964.79</v>
      </c>
      <c r="D60" s="409">
        <f ca="1">SUM(D45:D74)</f>
        <v>54926.67</v>
      </c>
      <c r="E60" s="371">
        <f ca="1">SUM(E45:E74)</f>
        <v>60426.67</v>
      </c>
      <c r="F60" s="371">
        <f>SUM(F44:F59)</f>
        <v>59563</v>
      </c>
      <c r="G60" s="409">
        <f t="shared" ref="G60:I60" si="8">SUM(G44:G59)</f>
        <v>153.94999999999999</v>
      </c>
      <c r="H60" s="409">
        <f t="shared" si="8"/>
        <v>17468</v>
      </c>
      <c r="I60" s="410">
        <f t="shared" si="8"/>
        <v>8000</v>
      </c>
      <c r="J60" s="411">
        <f>SUM(J44:J59)</f>
        <v>46595</v>
      </c>
      <c r="K60" s="412">
        <f>SUM(K44:K59)</f>
        <v>500.09</v>
      </c>
      <c r="L60" s="410"/>
      <c r="M60" s="376"/>
      <c r="N60" s="419" t="s">
        <v>179</v>
      </c>
    </row>
    <row r="61" spans="1:16" s="1" customFormat="1" ht="15.75" thickBot="1" x14ac:dyDescent="0.3">
      <c r="A61" s="44"/>
      <c r="B61" s="46"/>
      <c r="C61" s="47"/>
      <c r="D61" s="47"/>
      <c r="E61" s="85"/>
      <c r="F61" s="85"/>
      <c r="G61" s="47"/>
      <c r="H61" s="47"/>
      <c r="I61" s="47"/>
      <c r="J61" s="95"/>
      <c r="K61" s="119"/>
      <c r="L61" s="47"/>
      <c r="M61" s="340"/>
      <c r="N61" s="47"/>
    </row>
    <row r="62" spans="1:16" s="1" customFormat="1" ht="15.75" thickBot="1" x14ac:dyDescent="0.3">
      <c r="A62" s="431" t="s">
        <v>227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189"/>
      <c r="P62" s="189"/>
    </row>
    <row r="63" spans="1:16" s="1" customFormat="1" ht="60.75" thickBot="1" x14ac:dyDescent="0.3">
      <c r="A63" s="121" t="s">
        <v>0</v>
      </c>
      <c r="B63" s="122" t="s">
        <v>1</v>
      </c>
      <c r="C63" s="33" t="s">
        <v>88</v>
      </c>
      <c r="D63" s="33" t="s">
        <v>119</v>
      </c>
      <c r="E63" s="123" t="s">
        <v>146</v>
      </c>
      <c r="F63" s="123" t="s">
        <v>208</v>
      </c>
      <c r="G63" s="33" t="s">
        <v>167</v>
      </c>
      <c r="H63" s="33" t="s">
        <v>202</v>
      </c>
      <c r="I63" s="33" t="s">
        <v>198</v>
      </c>
      <c r="J63" s="123" t="s">
        <v>209</v>
      </c>
      <c r="K63" s="33" t="s">
        <v>204</v>
      </c>
      <c r="L63" s="251" t="s">
        <v>141</v>
      </c>
      <c r="M63" s="304"/>
      <c r="N63" s="33" t="s">
        <v>2</v>
      </c>
    </row>
    <row r="64" spans="1:16" s="212" customFormat="1" ht="43.5" thickBot="1" x14ac:dyDescent="0.3">
      <c r="A64" s="23">
        <v>142</v>
      </c>
      <c r="B64" s="24" t="s">
        <v>228</v>
      </c>
      <c r="C64" s="211"/>
      <c r="D64" s="211"/>
      <c r="E64" s="25"/>
      <c r="F64" s="25">
        <v>500</v>
      </c>
      <c r="G64" s="211"/>
      <c r="H64" s="211"/>
      <c r="I64" s="211"/>
      <c r="J64" s="211">
        <f>F64-H64+I64</f>
        <v>500</v>
      </c>
      <c r="K64" s="211"/>
      <c r="L64" s="273">
        <v>500</v>
      </c>
      <c r="M64" s="328"/>
      <c r="N64" s="66" t="s">
        <v>338</v>
      </c>
      <c r="O64" s="213" t="s">
        <v>223</v>
      </c>
    </row>
    <row r="65" spans="1:16" s="1" customFormat="1" ht="30.75" thickBot="1" x14ac:dyDescent="0.3">
      <c r="A65" s="329">
        <v>145</v>
      </c>
      <c r="B65" s="330" t="s">
        <v>229</v>
      </c>
      <c r="C65" s="331"/>
      <c r="D65" s="331"/>
      <c r="E65" s="331"/>
      <c r="F65" s="296">
        <v>2540</v>
      </c>
      <c r="G65" s="296"/>
      <c r="H65" s="296"/>
      <c r="I65" s="296"/>
      <c r="J65" s="296">
        <f t="shared" ref="J65" si="9">F65-H65+I65</f>
        <v>2540</v>
      </c>
      <c r="K65" s="296"/>
      <c r="L65" s="297"/>
      <c r="M65" s="332"/>
      <c r="N65" s="333"/>
    </row>
    <row r="66" spans="1:16" s="1" customFormat="1" ht="43.5" thickBot="1" x14ac:dyDescent="0.3">
      <c r="A66" s="214">
        <v>147</v>
      </c>
      <c r="B66" s="215" t="s">
        <v>230</v>
      </c>
      <c r="C66" s="216">
        <v>9000</v>
      </c>
      <c r="D66" s="216">
        <v>9100</v>
      </c>
      <c r="E66" s="217">
        <v>9100</v>
      </c>
      <c r="F66" s="217">
        <v>500</v>
      </c>
      <c r="G66" s="20"/>
      <c r="H66" s="20"/>
      <c r="I66" s="20"/>
      <c r="J66" s="216">
        <f t="shared" ref="J66:J67" si="10">F66-H66+I66</f>
        <v>500</v>
      </c>
      <c r="K66" s="20">
        <v>0</v>
      </c>
      <c r="L66" s="34" t="s">
        <v>123</v>
      </c>
      <c r="M66" s="304"/>
      <c r="N66" s="218" t="s">
        <v>175</v>
      </c>
      <c r="O66" s="189"/>
    </row>
    <row r="67" spans="1:16" s="1" customFormat="1" ht="15.75" thickBot="1" x14ac:dyDescent="0.3">
      <c r="A67" s="334">
        <v>149</v>
      </c>
      <c r="B67" s="335" t="s">
        <v>232</v>
      </c>
      <c r="C67" s="335"/>
      <c r="D67" s="335"/>
      <c r="E67" s="335"/>
      <c r="F67" s="298">
        <v>2785</v>
      </c>
      <c r="G67" s="298"/>
      <c r="H67" s="298"/>
      <c r="I67" s="298"/>
      <c r="J67" s="298">
        <f t="shared" si="10"/>
        <v>2785</v>
      </c>
      <c r="K67" s="298"/>
      <c r="L67" s="299"/>
      <c r="M67" s="304"/>
      <c r="N67" s="336"/>
    </row>
    <row r="68" spans="1:16" s="1" customFormat="1" ht="15.75" thickBot="1" x14ac:dyDescent="0.3">
      <c r="A68" s="108"/>
      <c r="B68" s="99" t="s">
        <v>3</v>
      </c>
      <c r="C68" s="100">
        <f ca="1">SUM(C30:C66)</f>
        <v>100468.61</v>
      </c>
      <c r="D68" s="100">
        <f ca="1">SUM(D30:D66)</f>
        <v>88800</v>
      </c>
      <c r="E68" s="101">
        <f ca="1">SUM(E30:E66)</f>
        <v>69600</v>
      </c>
      <c r="F68" s="302">
        <f>SUM(F64:F67)</f>
        <v>6325</v>
      </c>
      <c r="G68" s="100">
        <f>SUM(G64:G67)</f>
        <v>0</v>
      </c>
      <c r="H68" s="100">
        <f t="shared" ref="H68:L68" si="11">SUM(H64:H67)</f>
        <v>0</v>
      </c>
      <c r="I68" s="301">
        <f>SUM(I64:I67)</f>
        <v>0</v>
      </c>
      <c r="J68" s="302">
        <f t="shared" si="11"/>
        <v>6325</v>
      </c>
      <c r="K68" s="300">
        <f t="shared" si="11"/>
        <v>0</v>
      </c>
      <c r="L68" s="264">
        <f t="shared" si="11"/>
        <v>500</v>
      </c>
      <c r="M68" s="304"/>
      <c r="N68" s="327"/>
      <c r="O68" s="219" t="s">
        <v>235</v>
      </c>
      <c r="P68" s="189"/>
    </row>
    <row r="69" spans="1:16" s="1" customFormat="1" ht="15.75" thickBot="1" x14ac:dyDescent="0.3">
      <c r="A69" s="44"/>
      <c r="B69" s="46"/>
      <c r="C69" s="47"/>
      <c r="D69" s="47"/>
      <c r="E69" s="57"/>
      <c r="F69" s="470"/>
      <c r="G69" s="57"/>
      <c r="H69" s="57"/>
      <c r="I69" s="471"/>
      <c r="J69" s="470"/>
      <c r="K69" s="57"/>
      <c r="L69" s="47"/>
      <c r="M69" s="424"/>
      <c r="N69" s="52"/>
      <c r="O69" s="219"/>
      <c r="P69" s="204"/>
    </row>
    <row r="70" spans="1:16" s="1" customFormat="1" ht="15.75" thickBot="1" x14ac:dyDescent="0.3">
      <c r="A70" s="431" t="s">
        <v>241</v>
      </c>
      <c r="B70" s="432"/>
      <c r="C70" s="432"/>
      <c r="D70" s="432"/>
      <c r="E70" s="432"/>
      <c r="F70" s="432"/>
      <c r="G70" s="432"/>
      <c r="H70" s="432"/>
      <c r="I70" s="432"/>
      <c r="J70" s="447"/>
      <c r="K70" s="447"/>
      <c r="L70" s="432"/>
      <c r="M70" s="432"/>
      <c r="N70" s="432"/>
    </row>
    <row r="71" spans="1:16" s="1" customFormat="1" ht="60.75" thickBot="1" x14ac:dyDescent="0.3">
      <c r="A71" s="121" t="s">
        <v>0</v>
      </c>
      <c r="B71" s="220" t="s">
        <v>1</v>
      </c>
      <c r="C71" s="33" t="s">
        <v>87</v>
      </c>
      <c r="D71" s="33" t="s">
        <v>95</v>
      </c>
      <c r="E71" s="123" t="s">
        <v>151</v>
      </c>
      <c r="F71" s="123" t="s">
        <v>208</v>
      </c>
      <c r="G71" s="33" t="s">
        <v>167</v>
      </c>
      <c r="H71" s="33" t="s">
        <v>202</v>
      </c>
      <c r="I71" s="33" t="s">
        <v>168</v>
      </c>
      <c r="J71" s="123" t="s">
        <v>336</v>
      </c>
      <c r="K71" s="33" t="s">
        <v>211</v>
      </c>
      <c r="L71" s="251" t="s">
        <v>141</v>
      </c>
      <c r="M71" s="304"/>
      <c r="N71" s="122" t="s">
        <v>2</v>
      </c>
    </row>
    <row r="72" spans="1:16" s="1" customFormat="1" ht="15.75" thickBot="1" x14ac:dyDescent="0.3">
      <c r="A72" s="329">
        <v>130</v>
      </c>
      <c r="B72" s="331" t="s">
        <v>242</v>
      </c>
      <c r="C72" s="331"/>
      <c r="D72" s="331"/>
      <c r="E72" s="331"/>
      <c r="F72" s="296">
        <v>0</v>
      </c>
      <c r="G72" s="296">
        <v>500</v>
      </c>
      <c r="H72" s="296">
        <v>260</v>
      </c>
      <c r="I72" s="296">
        <v>250</v>
      </c>
      <c r="J72" s="296">
        <v>560</v>
      </c>
      <c r="K72" s="297">
        <v>500</v>
      </c>
      <c r="L72" s="299"/>
      <c r="M72" s="304"/>
      <c r="N72" s="333" t="s">
        <v>244</v>
      </c>
    </row>
    <row r="73" spans="1:16" s="1" customFormat="1" ht="30.75" thickBot="1" x14ac:dyDescent="0.3">
      <c r="A73" s="23">
        <v>132</v>
      </c>
      <c r="B73" s="24" t="s">
        <v>80</v>
      </c>
      <c r="C73" s="25">
        <v>5243</v>
      </c>
      <c r="D73" s="25">
        <v>5500</v>
      </c>
      <c r="E73" s="183">
        <v>5500</v>
      </c>
      <c r="F73" s="62">
        <v>4804.38</v>
      </c>
      <c r="G73" s="25">
        <v>1721.5</v>
      </c>
      <c r="H73" s="221">
        <v>4171.3</v>
      </c>
      <c r="I73" s="296"/>
      <c r="J73" s="296">
        <f>F73-H73+I73</f>
        <v>633.07999999999993</v>
      </c>
      <c r="K73" s="342"/>
      <c r="L73" s="299"/>
      <c r="M73" s="304"/>
      <c r="N73" s="343" t="s">
        <v>337</v>
      </c>
    </row>
    <row r="74" spans="1:16" s="1" customFormat="1" ht="29.25" thickBot="1" x14ac:dyDescent="0.3">
      <c r="A74" s="5">
        <v>154</v>
      </c>
      <c r="B74" s="6" t="s">
        <v>110</v>
      </c>
      <c r="C74" s="11">
        <v>401.79</v>
      </c>
      <c r="D74" s="11">
        <v>2726.67</v>
      </c>
      <c r="E74" s="62">
        <v>2726.67</v>
      </c>
      <c r="F74" s="62">
        <v>9170.16</v>
      </c>
      <c r="G74" s="11"/>
      <c r="H74" s="11">
        <v>0</v>
      </c>
      <c r="I74" s="11">
        <v>36708.519999999997</v>
      </c>
      <c r="J74" s="66">
        <v>47180.79</v>
      </c>
      <c r="K74" s="184"/>
      <c r="L74" s="299"/>
      <c r="M74" s="304"/>
      <c r="N74" s="467" t="s">
        <v>335</v>
      </c>
    </row>
    <row r="75" spans="1:16" s="1" customFormat="1" ht="15.75" thickBot="1" x14ac:dyDescent="0.3">
      <c r="A75" s="5"/>
      <c r="B75" s="7" t="s">
        <v>3</v>
      </c>
      <c r="C75" s="12" t="e">
        <f>SUM(#REF!)</f>
        <v>#REF!</v>
      </c>
      <c r="D75" s="12" t="e">
        <f>SUM(#REF!)</f>
        <v>#REF!</v>
      </c>
      <c r="E75" s="55" t="e">
        <f>SUM(#REF!)</f>
        <v>#REF!</v>
      </c>
      <c r="F75" s="55">
        <f>SUM(F72:F74)</f>
        <v>13974.54</v>
      </c>
      <c r="G75" s="84">
        <f>SUM(G72:G74)</f>
        <v>2221.5</v>
      </c>
      <c r="H75" s="12">
        <f t="shared" ref="H75:J75" si="12">SUM(H72:H74)</f>
        <v>4431.3</v>
      </c>
      <c r="I75" s="245">
        <f t="shared" si="12"/>
        <v>36958.519999999997</v>
      </c>
      <c r="J75" s="55">
        <f t="shared" si="12"/>
        <v>48373.87</v>
      </c>
      <c r="K75" s="47">
        <f>SUM(K72:K74)</f>
        <v>500</v>
      </c>
      <c r="L75" s="341"/>
      <c r="M75" s="304"/>
      <c r="N75" s="7"/>
    </row>
    <row r="76" spans="1:16" s="1" customFormat="1" ht="15.75" thickBot="1" x14ac:dyDescent="0.3">
      <c r="A76" s="44"/>
      <c r="B76" s="45"/>
      <c r="C76" s="16"/>
      <c r="D76" s="16"/>
      <c r="E76" s="344"/>
      <c r="F76" s="345"/>
      <c r="G76" s="16"/>
      <c r="H76" s="16"/>
      <c r="I76" s="16"/>
      <c r="J76" s="344"/>
      <c r="K76" s="344"/>
      <c r="L76" s="119"/>
      <c r="M76" s="16"/>
      <c r="N76" s="120"/>
    </row>
    <row r="77" spans="1:16" s="1" customFormat="1" ht="15.75" thickBot="1" x14ac:dyDescent="0.3">
      <c r="A77" s="44"/>
      <c r="B77" s="46"/>
      <c r="C77" s="47"/>
      <c r="D77" s="47"/>
      <c r="E77" s="57"/>
      <c r="F77" s="85"/>
      <c r="G77" s="47"/>
      <c r="H77" s="47"/>
      <c r="I77" s="182"/>
      <c r="J77" s="57"/>
      <c r="K77" s="57"/>
      <c r="L77" s="47"/>
      <c r="M77" s="47"/>
      <c r="N77" s="46"/>
    </row>
    <row r="78" spans="1:16" s="1" customFormat="1" ht="15.75" thickBot="1" x14ac:dyDescent="0.3">
      <c r="A78" s="431" t="s">
        <v>134</v>
      </c>
      <c r="B78" s="432"/>
      <c r="C78" s="432"/>
      <c r="D78" s="432"/>
      <c r="E78" s="432"/>
      <c r="F78" s="432"/>
      <c r="G78" s="432"/>
      <c r="H78" s="432"/>
      <c r="I78" s="432"/>
      <c r="J78" s="433"/>
      <c r="K78" s="433"/>
      <c r="L78" s="432"/>
      <c r="M78" s="432"/>
      <c r="N78" s="432"/>
    </row>
    <row r="79" spans="1:16" s="1" customFormat="1" ht="60.75" thickBot="1" x14ac:dyDescent="0.3">
      <c r="A79" s="121" t="s">
        <v>0</v>
      </c>
      <c r="B79" s="122" t="s">
        <v>1</v>
      </c>
      <c r="C79" s="33" t="s">
        <v>88</v>
      </c>
      <c r="D79" s="33" t="s">
        <v>119</v>
      </c>
      <c r="E79" s="123" t="s">
        <v>133</v>
      </c>
      <c r="F79" s="346" t="s">
        <v>215</v>
      </c>
      <c r="G79" s="4"/>
      <c r="H79" s="4" t="s">
        <v>167</v>
      </c>
      <c r="I79" s="198" t="s">
        <v>202</v>
      </c>
      <c r="J79" s="105" t="s">
        <v>209</v>
      </c>
      <c r="K79" s="33" t="s">
        <v>211</v>
      </c>
      <c r="L79" s="251" t="s">
        <v>141</v>
      </c>
      <c r="M79" s="304"/>
      <c r="N79" s="33" t="s">
        <v>2</v>
      </c>
      <c r="O79" s="213" t="s">
        <v>253</v>
      </c>
    </row>
    <row r="80" spans="1:16" s="1" customFormat="1" ht="15.75" thickBot="1" x14ac:dyDescent="0.3">
      <c r="A80" s="23">
        <v>102</v>
      </c>
      <c r="B80" s="24" t="s">
        <v>78</v>
      </c>
      <c r="C80" s="25">
        <v>6000</v>
      </c>
      <c r="D80" s="25">
        <v>6100</v>
      </c>
      <c r="E80" s="58">
        <v>6100</v>
      </c>
      <c r="F80" s="84">
        <v>6100</v>
      </c>
      <c r="G80" s="22"/>
      <c r="H80" s="22"/>
      <c r="I80" s="195"/>
      <c r="J80" s="87">
        <f>SUM(F80-I80)</f>
        <v>6100</v>
      </c>
      <c r="K80" s="223">
        <v>0</v>
      </c>
      <c r="L80" s="341"/>
      <c r="M80" s="304"/>
      <c r="N80" s="25" t="s">
        <v>149</v>
      </c>
    </row>
    <row r="81" spans="1:16" s="1" customFormat="1" ht="15.75" thickBot="1" x14ac:dyDescent="0.3">
      <c r="A81" s="23">
        <v>135</v>
      </c>
      <c r="B81" s="124" t="s">
        <v>81</v>
      </c>
      <c r="C81" s="125">
        <v>5000</v>
      </c>
      <c r="D81" s="125">
        <v>5000</v>
      </c>
      <c r="E81" s="126">
        <v>5000</v>
      </c>
      <c r="F81" s="127">
        <v>5000</v>
      </c>
      <c r="G81" s="128"/>
      <c r="H81" s="128"/>
      <c r="I81" s="196"/>
      <c r="J81" s="193">
        <f>SUM(F81-I81)</f>
        <v>5000</v>
      </c>
      <c r="K81" s="224">
        <v>0</v>
      </c>
      <c r="L81" s="341"/>
      <c r="M81" s="304"/>
      <c r="N81" s="125" t="s">
        <v>147</v>
      </c>
      <c r="O81" s="18"/>
    </row>
    <row r="82" spans="1:16" s="1" customFormat="1" ht="43.5" thickBot="1" x14ac:dyDescent="0.3">
      <c r="A82" s="5">
        <v>136</v>
      </c>
      <c r="B82" s="117" t="s">
        <v>82</v>
      </c>
      <c r="C82" s="14">
        <v>8000</v>
      </c>
      <c r="D82" s="14">
        <v>8100</v>
      </c>
      <c r="E82" s="61">
        <v>8100</v>
      </c>
      <c r="F82" s="127">
        <v>8100</v>
      </c>
      <c r="G82" s="14"/>
      <c r="H82" s="14">
        <v>850</v>
      </c>
      <c r="I82" s="197">
        <v>1050</v>
      </c>
      <c r="J82" s="194">
        <f>SUM(F82-I82)</f>
        <v>7050</v>
      </c>
      <c r="K82" s="225">
        <v>0</v>
      </c>
      <c r="L82" s="341"/>
      <c r="M82" s="304"/>
      <c r="N82" s="170" t="s">
        <v>246</v>
      </c>
      <c r="O82" s="15"/>
    </row>
    <row r="83" spans="1:16" s="1" customFormat="1" ht="86.25" thickBot="1" x14ac:dyDescent="0.3">
      <c r="A83" s="136">
        <v>137</v>
      </c>
      <c r="B83" s="137" t="s">
        <v>238</v>
      </c>
      <c r="C83" s="54">
        <v>45000</v>
      </c>
      <c r="D83" s="54">
        <v>45000</v>
      </c>
      <c r="E83" s="54">
        <v>45000</v>
      </c>
      <c r="F83" s="62">
        <v>45200</v>
      </c>
      <c r="G83" s="54"/>
      <c r="H83" s="54"/>
      <c r="I83" s="52"/>
      <c r="J83" s="87">
        <f>SUM(F83-I83)</f>
        <v>45200</v>
      </c>
      <c r="K83" s="226">
        <v>0</v>
      </c>
      <c r="L83" s="341"/>
      <c r="M83" s="304"/>
      <c r="N83" s="179" t="s">
        <v>178</v>
      </c>
      <c r="O83" s="15"/>
    </row>
    <row r="84" spans="1:16" s="15" customFormat="1" ht="15.75" thickBot="1" x14ac:dyDescent="0.3">
      <c r="A84" s="347"/>
      <c r="B84" s="347" t="s">
        <v>3</v>
      </c>
      <c r="C84" s="347">
        <f t="shared" ref="C84:E84" si="13">SUM(C80:C83)</f>
        <v>64000</v>
      </c>
      <c r="D84" s="347">
        <f t="shared" si="13"/>
        <v>64200</v>
      </c>
      <c r="E84" s="347">
        <f t="shared" si="13"/>
        <v>64200</v>
      </c>
      <c r="F84" s="348">
        <f>SUM(F80:F83)</f>
        <v>64400</v>
      </c>
      <c r="G84" s="348"/>
      <c r="H84" s="348">
        <f t="shared" ref="H84:J84" si="14">SUM(H80:H83)</f>
        <v>850</v>
      </c>
      <c r="I84" s="422">
        <f t="shared" si="14"/>
        <v>1050</v>
      </c>
      <c r="J84" s="258">
        <f t="shared" si="14"/>
        <v>63350</v>
      </c>
      <c r="K84" s="423">
        <f>SUM(K80:K83)</f>
        <v>0</v>
      </c>
      <c r="L84" s="299"/>
      <c r="M84" s="304"/>
      <c r="N84" s="349"/>
    </row>
    <row r="85" spans="1:16" s="15" customFormat="1" ht="16.5" customHeight="1" x14ac:dyDescent="0.25">
      <c r="A85" s="322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</row>
    <row r="86" spans="1:16" s="1" customFormat="1" ht="15.75" thickBot="1" x14ac:dyDescent="0.3">
      <c r="A86" s="350"/>
      <c r="B86" s="340"/>
      <c r="C86" s="340"/>
      <c r="D86" s="340"/>
      <c r="E86" s="351"/>
      <c r="F86" s="352"/>
      <c r="G86" s="340"/>
      <c r="H86" s="340"/>
      <c r="I86" s="340"/>
      <c r="J86" s="351"/>
      <c r="K86" s="351"/>
      <c r="L86" s="340"/>
      <c r="M86" s="340"/>
      <c r="N86" s="340"/>
      <c r="O86" s="15"/>
      <c r="P86" s="15"/>
    </row>
    <row r="87" spans="1:16" s="1" customFormat="1" ht="15.75" thickBot="1" x14ac:dyDescent="0.3">
      <c r="A87" s="431" t="s">
        <v>252</v>
      </c>
      <c r="B87" s="432"/>
      <c r="C87" s="432"/>
      <c r="D87" s="432"/>
      <c r="E87" s="432"/>
      <c r="F87" s="432"/>
      <c r="G87" s="432"/>
      <c r="H87" s="432"/>
      <c r="I87" s="432"/>
      <c r="J87" s="433"/>
      <c r="K87" s="432"/>
      <c r="L87" s="432"/>
      <c r="M87" s="432"/>
      <c r="N87" s="432"/>
    </row>
    <row r="88" spans="1:16" s="1" customFormat="1" ht="60.75" thickBot="1" x14ac:dyDescent="0.3">
      <c r="A88" s="2" t="s">
        <v>0</v>
      </c>
      <c r="B88" s="3" t="s">
        <v>1</v>
      </c>
      <c r="C88" s="4" t="s">
        <v>88</v>
      </c>
      <c r="D88" s="4"/>
      <c r="E88" s="53" t="s">
        <v>118</v>
      </c>
      <c r="F88" s="83" t="s">
        <v>215</v>
      </c>
      <c r="G88" s="4"/>
      <c r="H88" s="4"/>
      <c r="I88" s="198"/>
      <c r="J88" s="53" t="s">
        <v>209</v>
      </c>
      <c r="K88" s="33" t="s">
        <v>211</v>
      </c>
      <c r="L88" s="304" t="s">
        <v>316</v>
      </c>
      <c r="M88" s="304"/>
      <c r="N88" s="4"/>
    </row>
    <row r="89" spans="1:16" s="1" customFormat="1" ht="60.75" thickBot="1" x14ac:dyDescent="0.3">
      <c r="A89" s="5">
        <v>110</v>
      </c>
      <c r="B89" s="6" t="s">
        <v>84</v>
      </c>
      <c r="C89" s="11">
        <v>53000</v>
      </c>
      <c r="D89" s="11"/>
      <c r="E89" s="54">
        <v>55891</v>
      </c>
      <c r="F89" s="62">
        <v>75000</v>
      </c>
      <c r="G89" s="11"/>
      <c r="H89" s="11"/>
      <c r="I89" s="16"/>
      <c r="J89" s="54">
        <v>75000</v>
      </c>
      <c r="K89" s="54">
        <v>0</v>
      </c>
      <c r="L89" s="304" t="s">
        <v>317</v>
      </c>
      <c r="M89" s="304"/>
      <c r="N89" s="66" t="s">
        <v>216</v>
      </c>
      <c r="O89" s="469"/>
      <c r="P89" s="15"/>
    </row>
    <row r="90" spans="1:16" s="1" customFormat="1" ht="15.75" thickBot="1" x14ac:dyDescent="0.3">
      <c r="A90" s="5"/>
      <c r="B90" s="7" t="s">
        <v>3</v>
      </c>
      <c r="C90" s="12">
        <f>SUM(C89:C89)</f>
        <v>53000</v>
      </c>
      <c r="D90" s="12"/>
      <c r="E90" s="54">
        <f>SUM(E89:E89)</f>
        <v>55891</v>
      </c>
      <c r="F90" s="84">
        <f>SUM(F89:F89)</f>
        <v>75000</v>
      </c>
      <c r="G90" s="12"/>
      <c r="H90" s="12"/>
      <c r="I90" s="12"/>
      <c r="J90" s="55">
        <f>SUM(J89:J89)</f>
        <v>75000</v>
      </c>
      <c r="K90" s="12">
        <f>SUM(K89:K89)</f>
        <v>0</v>
      </c>
      <c r="L90" s="304"/>
      <c r="M90" s="304"/>
      <c r="N90" s="12"/>
      <c r="O90" s="15"/>
      <c r="P90" s="15"/>
    </row>
    <row r="91" spans="1:16" s="1" customFormat="1" ht="15.75" thickBot="1" x14ac:dyDescent="0.3">
      <c r="A91" s="44"/>
      <c r="B91" s="46"/>
      <c r="C91" s="47"/>
      <c r="D91" s="47"/>
      <c r="E91" s="52"/>
      <c r="F91" s="85"/>
      <c r="G91" s="47"/>
      <c r="H91" s="47"/>
      <c r="I91" s="47"/>
      <c r="J91" s="57"/>
      <c r="K91" s="340"/>
      <c r="L91" s="47"/>
      <c r="M91" s="340"/>
      <c r="N91" s="47"/>
      <c r="O91" s="15"/>
      <c r="P91" s="15"/>
    </row>
    <row r="92" spans="1:16" s="1" customFormat="1" ht="15.75" thickBot="1" x14ac:dyDescent="0.3">
      <c r="A92" s="431" t="s">
        <v>234</v>
      </c>
      <c r="B92" s="432"/>
      <c r="C92" s="432"/>
      <c r="D92" s="432"/>
      <c r="E92" s="432"/>
      <c r="F92" s="432"/>
      <c r="G92" s="432"/>
      <c r="H92" s="432"/>
      <c r="I92" s="432"/>
      <c r="J92" s="432"/>
      <c r="K92" s="432"/>
      <c r="L92" s="432"/>
      <c r="M92" s="432"/>
      <c r="N92" s="432"/>
    </row>
    <row r="93" spans="1:16" s="1" customFormat="1" ht="60.75" thickBot="1" x14ac:dyDescent="0.3">
      <c r="A93" s="2" t="s">
        <v>0</v>
      </c>
      <c r="B93" s="43" t="s">
        <v>1</v>
      </c>
      <c r="C93" s="4" t="s">
        <v>87</v>
      </c>
      <c r="D93" s="4" t="s">
        <v>95</v>
      </c>
      <c r="E93" s="53" t="s">
        <v>151</v>
      </c>
      <c r="F93" s="53"/>
      <c r="G93" s="4" t="s">
        <v>214</v>
      </c>
      <c r="H93" s="4" t="s">
        <v>167</v>
      </c>
      <c r="I93" s="234" t="s">
        <v>152</v>
      </c>
      <c r="J93" s="53" t="s">
        <v>202</v>
      </c>
      <c r="K93" s="53"/>
      <c r="L93" s="4" t="s">
        <v>318</v>
      </c>
      <c r="M93" s="304"/>
      <c r="N93" s="3" t="s">
        <v>2</v>
      </c>
    </row>
    <row r="94" spans="1:16" s="1" customFormat="1" ht="29.25" thickBot="1" x14ac:dyDescent="0.3">
      <c r="A94" s="180"/>
      <c r="B94" s="181" t="s">
        <v>233</v>
      </c>
      <c r="C94" s="11">
        <v>0</v>
      </c>
      <c r="D94" s="11"/>
      <c r="E94" s="54">
        <v>500</v>
      </c>
      <c r="F94" s="211"/>
      <c r="G94" s="62">
        <v>1000</v>
      </c>
      <c r="H94" s="11">
        <v>280</v>
      </c>
      <c r="I94" s="235">
        <f>SUM(H94/G94)</f>
        <v>0.28000000000000003</v>
      </c>
      <c r="J94" s="54">
        <v>280</v>
      </c>
      <c r="K94" s="54"/>
      <c r="L94" s="176">
        <v>1000</v>
      </c>
      <c r="M94" s="304"/>
      <c r="N94" s="137"/>
    </row>
    <row r="95" spans="1:16" s="1" customFormat="1" ht="15.75" thickBot="1" x14ac:dyDescent="0.3">
      <c r="A95" s="21">
        <v>190</v>
      </c>
      <c r="B95" s="110" t="s">
        <v>160</v>
      </c>
      <c r="C95" s="111"/>
      <c r="D95" s="111"/>
      <c r="E95" s="230" t="s">
        <v>154</v>
      </c>
      <c r="F95" s="335"/>
      <c r="G95" s="232">
        <v>21960</v>
      </c>
      <c r="H95" s="199">
        <v>15710</v>
      </c>
      <c r="I95" s="145">
        <f>SUM(H95/G95)</f>
        <v>0.71539162112932608</v>
      </c>
      <c r="J95" s="97">
        <v>21960</v>
      </c>
      <c r="K95" s="97"/>
      <c r="L95" s="111">
        <v>25000</v>
      </c>
      <c r="M95" s="111"/>
      <c r="N95" s="468"/>
    </row>
    <row r="96" spans="1:16" s="1" customFormat="1" ht="15.75" thickBot="1" x14ac:dyDescent="0.3">
      <c r="A96" s="5"/>
      <c r="B96" s="7" t="s">
        <v>3</v>
      </c>
      <c r="C96" s="12">
        <f>SUM(C94:C94)</f>
        <v>0</v>
      </c>
      <c r="D96" s="12">
        <f>SUM(D94:D94)</f>
        <v>0</v>
      </c>
      <c r="E96" s="55">
        <f>SUM(E94:E94)</f>
        <v>500</v>
      </c>
      <c r="F96" s="55">
        <f>SUM(F94:F94)</f>
        <v>0</v>
      </c>
      <c r="G96" s="84">
        <f t="shared" ref="G96:L96" si="15">SUM(G94:G95)</f>
        <v>22960</v>
      </c>
      <c r="H96" s="12">
        <f t="shared" si="15"/>
        <v>15990</v>
      </c>
      <c r="I96" s="144">
        <f t="shared" si="15"/>
        <v>0.99539162112932611</v>
      </c>
      <c r="J96" s="55">
        <f t="shared" si="15"/>
        <v>22240</v>
      </c>
      <c r="K96" s="55">
        <f t="shared" si="15"/>
        <v>0</v>
      </c>
      <c r="L96" s="12">
        <f t="shared" si="15"/>
        <v>26000</v>
      </c>
      <c r="M96" s="304"/>
      <c r="N96" s="7"/>
    </row>
    <row r="97" spans="1:16" s="1" customFormat="1" ht="15.75" thickBot="1" x14ac:dyDescent="0.3">
      <c r="A97" s="350"/>
      <c r="B97" s="340"/>
      <c r="C97" s="340"/>
      <c r="D97" s="340"/>
      <c r="E97" s="351"/>
      <c r="F97" s="352"/>
      <c r="G97" s="340"/>
      <c r="H97" s="340"/>
      <c r="I97" s="340"/>
      <c r="J97" s="351"/>
      <c r="K97" s="351"/>
      <c r="L97" s="340"/>
      <c r="M97" s="340"/>
      <c r="N97" s="340"/>
      <c r="O97" s="15"/>
      <c r="P97" s="15"/>
    </row>
    <row r="98" spans="1:16" s="1" customFormat="1" ht="15.75" thickBot="1" x14ac:dyDescent="0.3">
      <c r="A98" s="434" t="s">
        <v>113</v>
      </c>
      <c r="B98" s="434"/>
      <c r="C98" s="434"/>
      <c r="D98" s="434"/>
      <c r="E98" s="434"/>
      <c r="F98" s="435"/>
      <c r="G98" s="435"/>
      <c r="H98" s="434"/>
      <c r="I98" s="434"/>
      <c r="J98" s="434"/>
      <c r="K98" s="434"/>
      <c r="L98" s="434"/>
      <c r="M98" s="434"/>
      <c r="N98" s="434"/>
      <c r="O98" s="15"/>
      <c r="P98" s="15"/>
    </row>
    <row r="99" spans="1:16" s="1" customFormat="1" ht="60.75" thickBot="1" x14ac:dyDescent="0.3">
      <c r="A99" s="2" t="s">
        <v>0</v>
      </c>
      <c r="B99" s="43" t="s">
        <v>1</v>
      </c>
      <c r="C99" s="4" t="s">
        <v>87</v>
      </c>
      <c r="D99" s="4" t="s">
        <v>95</v>
      </c>
      <c r="E99" s="229" t="s">
        <v>151</v>
      </c>
      <c r="F99" s="335"/>
      <c r="G99" s="198" t="s">
        <v>153</v>
      </c>
      <c r="H99" s="4" t="s">
        <v>167</v>
      </c>
      <c r="I99" s="4" t="s">
        <v>152</v>
      </c>
      <c r="J99" s="53" t="s">
        <v>217</v>
      </c>
      <c r="K99" s="53"/>
      <c r="L99" s="4" t="s">
        <v>188</v>
      </c>
      <c r="M99" s="4"/>
      <c r="N99" s="3" t="s">
        <v>2</v>
      </c>
    </row>
    <row r="100" spans="1:16" s="1" customFormat="1" ht="29.25" thickBot="1" x14ac:dyDescent="0.3">
      <c r="A100" s="21">
        <v>156</v>
      </c>
      <c r="B100" s="110" t="s">
        <v>97</v>
      </c>
      <c r="C100" s="111"/>
      <c r="D100" s="111"/>
      <c r="E100" s="230" t="s">
        <v>154</v>
      </c>
      <c r="F100" s="335"/>
      <c r="G100" s="232">
        <v>2164</v>
      </c>
      <c r="H100" s="199">
        <v>2164</v>
      </c>
      <c r="I100" s="145">
        <f>SUM(H100/G100)</f>
        <v>1</v>
      </c>
      <c r="J100" s="97">
        <v>2164</v>
      </c>
      <c r="K100" s="97"/>
      <c r="L100" s="111">
        <v>8656</v>
      </c>
      <c r="M100" s="111"/>
      <c r="N100" s="171" t="s">
        <v>254</v>
      </c>
    </row>
    <row r="101" spans="1:16" s="1" customFormat="1" ht="15.75" thickBot="1" x14ac:dyDescent="0.3">
      <c r="A101" s="113"/>
      <c r="B101" s="114" t="s">
        <v>127</v>
      </c>
      <c r="C101" s="96"/>
      <c r="D101" s="96"/>
      <c r="E101" s="231"/>
      <c r="F101" s="335"/>
      <c r="G101" s="233">
        <f>SUM(G100:G100)</f>
        <v>2164</v>
      </c>
      <c r="H101" s="79">
        <f>SUM(H100:H100)</f>
        <v>2164</v>
      </c>
      <c r="I101" s="96"/>
      <c r="J101" s="98">
        <f>SUM(J100:J100)</f>
        <v>2164</v>
      </c>
      <c r="K101" s="98"/>
      <c r="L101" s="96">
        <f>SUM(L100:L100)</f>
        <v>8656</v>
      </c>
      <c r="M101" s="96"/>
      <c r="N101" s="96"/>
    </row>
    <row r="102" spans="1:16" s="1" customFormat="1" ht="15.75" thickBot="1" x14ac:dyDescent="0.3">
      <c r="A102" s="44"/>
      <c r="B102" s="45"/>
      <c r="C102" s="16"/>
      <c r="D102" s="16"/>
      <c r="E102" s="52"/>
      <c r="F102" s="91"/>
      <c r="G102" s="16"/>
      <c r="H102" s="16"/>
      <c r="I102" s="16"/>
      <c r="J102" s="52"/>
      <c r="K102" s="52"/>
      <c r="L102" s="16"/>
      <c r="M102" s="16"/>
      <c r="N102" s="16"/>
    </row>
    <row r="103" spans="1:16" s="1" customFormat="1" ht="15.75" thickBot="1" x14ac:dyDescent="0.3">
      <c r="A103" s="322"/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</row>
    <row r="104" spans="1:16" s="1" customFormat="1" ht="15.75" thickBot="1" x14ac:dyDescent="0.3">
      <c r="A104" s="431" t="s">
        <v>114</v>
      </c>
      <c r="B104" s="432"/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</row>
    <row r="105" spans="1:16" s="1" customFormat="1" ht="60.75" thickBot="1" x14ac:dyDescent="0.3">
      <c r="A105" s="2" t="s">
        <v>0</v>
      </c>
      <c r="B105" s="43" t="s">
        <v>1</v>
      </c>
      <c r="C105" s="4" t="s">
        <v>87</v>
      </c>
      <c r="D105" s="4" t="s">
        <v>95</v>
      </c>
      <c r="E105" s="53" t="s">
        <v>151</v>
      </c>
      <c r="F105" s="353" t="s">
        <v>257</v>
      </c>
      <c r="G105" s="4" t="s">
        <v>153</v>
      </c>
      <c r="H105" s="4" t="s">
        <v>94</v>
      </c>
      <c r="I105" s="4" t="s">
        <v>152</v>
      </c>
      <c r="J105" s="53" t="s">
        <v>255</v>
      </c>
      <c r="K105" s="53"/>
      <c r="L105" s="4" t="s">
        <v>188</v>
      </c>
      <c r="M105" s="4"/>
      <c r="N105" s="3" t="s">
        <v>2</v>
      </c>
      <c r="O105" s="18"/>
      <c r="P105" s="15"/>
    </row>
    <row r="106" spans="1:16" s="1" customFormat="1" ht="15.75" thickBot="1" x14ac:dyDescent="0.3">
      <c r="A106" s="5">
        <v>67</v>
      </c>
      <c r="B106" s="6" t="s">
        <v>56</v>
      </c>
      <c r="C106" s="11">
        <v>413.19</v>
      </c>
      <c r="D106" s="11">
        <v>1079.02</v>
      </c>
      <c r="E106" s="52">
        <v>1022.23</v>
      </c>
      <c r="F106" s="298">
        <v>1090</v>
      </c>
      <c r="G106" s="11">
        <v>1000</v>
      </c>
      <c r="H106" s="11">
        <v>560.24</v>
      </c>
      <c r="I106" s="143">
        <f t="shared" ref="I106:I115" si="16">SUM(H106/G106)</f>
        <v>0.56023999999999996</v>
      </c>
      <c r="J106" s="11">
        <v>1100</v>
      </c>
      <c r="K106" s="54"/>
      <c r="L106" s="11">
        <v>1100</v>
      </c>
      <c r="M106" s="11"/>
      <c r="N106" s="149" t="s">
        <v>156</v>
      </c>
    </row>
    <row r="107" spans="1:16" s="1" customFormat="1" ht="29.25" thickBot="1" x14ac:dyDescent="0.3">
      <c r="A107" s="5">
        <v>68</v>
      </c>
      <c r="B107" s="6" t="s">
        <v>57</v>
      </c>
      <c r="C107" s="11">
        <v>245</v>
      </c>
      <c r="D107" s="11">
        <v>245</v>
      </c>
      <c r="E107" s="52">
        <v>1468.99</v>
      </c>
      <c r="F107" s="298">
        <v>802</v>
      </c>
      <c r="G107" s="11">
        <v>500</v>
      </c>
      <c r="H107" s="11">
        <v>356.66</v>
      </c>
      <c r="I107" s="143">
        <f t="shared" si="16"/>
        <v>0.71332000000000007</v>
      </c>
      <c r="J107" s="11">
        <v>500</v>
      </c>
      <c r="K107" s="54"/>
      <c r="L107" s="11">
        <v>500</v>
      </c>
      <c r="M107" s="11"/>
      <c r="N107" s="71" t="s">
        <v>256</v>
      </c>
    </row>
    <row r="108" spans="1:16" s="1" customFormat="1" ht="15.75" thickBot="1" x14ac:dyDescent="0.3">
      <c r="A108" s="5">
        <v>69</v>
      </c>
      <c r="B108" s="6" t="s">
        <v>58</v>
      </c>
      <c r="C108" s="11">
        <v>411.24</v>
      </c>
      <c r="D108" s="11">
        <v>474.51</v>
      </c>
      <c r="E108" s="52">
        <v>201.41</v>
      </c>
      <c r="F108" s="298">
        <v>326</v>
      </c>
      <c r="G108" s="11">
        <v>300</v>
      </c>
      <c r="H108" s="11">
        <v>211.45</v>
      </c>
      <c r="I108" s="143">
        <f t="shared" si="16"/>
        <v>0.70483333333333331</v>
      </c>
      <c r="J108" s="11">
        <v>350</v>
      </c>
      <c r="K108" s="54"/>
      <c r="L108" s="11">
        <v>400</v>
      </c>
      <c r="M108" s="11"/>
      <c r="N108" s="148" t="s">
        <v>258</v>
      </c>
    </row>
    <row r="109" spans="1:16" s="1" customFormat="1" ht="15.75" thickBot="1" x14ac:dyDescent="0.3">
      <c r="A109" s="5">
        <v>71</v>
      </c>
      <c r="B109" s="6" t="s">
        <v>62</v>
      </c>
      <c r="C109" s="11">
        <v>875.26</v>
      </c>
      <c r="D109" s="11">
        <v>623.57000000000005</v>
      </c>
      <c r="E109" s="52">
        <v>506.5</v>
      </c>
      <c r="F109" s="298">
        <v>540</v>
      </c>
      <c r="G109" s="11">
        <v>1400</v>
      </c>
      <c r="H109" s="11">
        <v>600.75</v>
      </c>
      <c r="I109" s="143">
        <f t="shared" si="16"/>
        <v>0.42910714285714285</v>
      </c>
      <c r="J109" s="11">
        <v>700</v>
      </c>
      <c r="K109" s="54"/>
      <c r="L109" s="11">
        <v>1000</v>
      </c>
      <c r="M109" s="11"/>
      <c r="N109" s="70"/>
    </row>
    <row r="110" spans="1:16" s="1" customFormat="1" ht="15.75" thickBot="1" x14ac:dyDescent="0.3">
      <c r="A110" s="5">
        <v>72</v>
      </c>
      <c r="B110" s="6" t="s">
        <v>63</v>
      </c>
      <c r="C110" s="11">
        <v>689.8</v>
      </c>
      <c r="D110" s="11">
        <v>700</v>
      </c>
      <c r="E110" s="52">
        <v>979.55</v>
      </c>
      <c r="F110" s="298">
        <v>1422.4</v>
      </c>
      <c r="G110" s="11">
        <v>1400</v>
      </c>
      <c r="H110" s="11">
        <v>627.20000000000005</v>
      </c>
      <c r="I110" s="143">
        <f t="shared" si="16"/>
        <v>0.44800000000000001</v>
      </c>
      <c r="J110" s="11">
        <v>1200</v>
      </c>
      <c r="K110" s="216"/>
      <c r="L110" s="20">
        <v>1400</v>
      </c>
      <c r="M110" s="11"/>
      <c r="N110" s="148"/>
    </row>
    <row r="111" spans="1:16" s="1" customFormat="1" ht="29.25" thickBot="1" x14ac:dyDescent="0.3">
      <c r="A111" s="5">
        <v>74</v>
      </c>
      <c r="B111" s="6" t="s">
        <v>64</v>
      </c>
      <c r="C111" s="11">
        <v>1370.96</v>
      </c>
      <c r="D111" s="11">
        <v>1704.14</v>
      </c>
      <c r="E111" s="52">
        <v>1522.16</v>
      </c>
      <c r="F111" s="298">
        <v>1554</v>
      </c>
      <c r="G111" s="11">
        <v>1800</v>
      </c>
      <c r="H111" s="11">
        <v>1568.97</v>
      </c>
      <c r="I111" s="143">
        <f t="shared" si="16"/>
        <v>0.87165000000000004</v>
      </c>
      <c r="J111" s="16">
        <v>1568.97</v>
      </c>
      <c r="K111" s="63"/>
      <c r="L111" s="35">
        <v>1600</v>
      </c>
      <c r="M111" s="20"/>
      <c r="N111" s="148" t="s">
        <v>259</v>
      </c>
    </row>
    <row r="112" spans="1:16" s="1" customFormat="1" ht="29.25" thickBot="1" x14ac:dyDescent="0.3">
      <c r="A112" s="21">
        <v>75</v>
      </c>
      <c r="B112" s="110" t="s">
        <v>65</v>
      </c>
      <c r="C112" s="111">
        <v>1871.99</v>
      </c>
      <c r="D112" s="111">
        <v>2452.88</v>
      </c>
      <c r="E112" s="97">
        <v>2499.5700000000002</v>
      </c>
      <c r="F112" s="112">
        <v>1923</v>
      </c>
      <c r="G112" s="111">
        <v>2800</v>
      </c>
      <c r="H112" s="111">
        <v>1951.2</v>
      </c>
      <c r="I112" s="145">
        <f t="shared" si="16"/>
        <v>0.69685714285714284</v>
      </c>
      <c r="J112" s="97">
        <v>1951.2</v>
      </c>
      <c r="K112" s="97"/>
      <c r="L112" s="111">
        <v>2000</v>
      </c>
      <c r="M112" s="111"/>
      <c r="N112" s="115" t="s">
        <v>159</v>
      </c>
    </row>
    <row r="113" spans="1:16" s="1" customFormat="1" ht="15.75" thickBot="1" x14ac:dyDescent="0.3">
      <c r="A113" s="49">
        <v>76</v>
      </c>
      <c r="B113" s="26" t="s">
        <v>66</v>
      </c>
      <c r="C113" s="27" t="s">
        <v>90</v>
      </c>
      <c r="D113" s="27"/>
      <c r="E113" s="237"/>
      <c r="F113" s="298">
        <v>560</v>
      </c>
      <c r="G113" s="239">
        <v>650</v>
      </c>
      <c r="H113" s="241">
        <v>262.02999999999997</v>
      </c>
      <c r="I113" s="242">
        <f t="shared" si="16"/>
        <v>0.40312307692307686</v>
      </c>
      <c r="J113" s="238">
        <v>262.02999999999997</v>
      </c>
      <c r="K113" s="331"/>
      <c r="L113" s="331">
        <v>0</v>
      </c>
      <c r="M113" s="336"/>
      <c r="N113" s="236" t="s">
        <v>218</v>
      </c>
    </row>
    <row r="114" spans="1:16" s="1" customFormat="1" ht="15.75" thickBot="1" x14ac:dyDescent="0.3">
      <c r="A114" s="5">
        <v>128</v>
      </c>
      <c r="B114" s="6" t="s">
        <v>59</v>
      </c>
      <c r="C114" s="11">
        <v>40.71</v>
      </c>
      <c r="D114" s="11">
        <v>44.63</v>
      </c>
      <c r="E114" s="52">
        <v>35.950000000000003</v>
      </c>
      <c r="F114" s="298">
        <v>34.56</v>
      </c>
      <c r="G114" s="11">
        <v>50</v>
      </c>
      <c r="H114" s="11">
        <v>13.91</v>
      </c>
      <c r="I114" s="143">
        <f t="shared" si="16"/>
        <v>0.2782</v>
      </c>
      <c r="J114" s="11">
        <v>50</v>
      </c>
      <c r="K114" s="54"/>
      <c r="L114" s="11">
        <v>50</v>
      </c>
      <c r="M114" s="11"/>
      <c r="N114" s="148"/>
      <c r="P114" s="135"/>
    </row>
    <row r="115" spans="1:16" s="1" customFormat="1" ht="29.25" thickBot="1" x14ac:dyDescent="0.3">
      <c r="A115" s="5">
        <v>141</v>
      </c>
      <c r="B115" s="6" t="s">
        <v>60</v>
      </c>
      <c r="C115" s="11">
        <v>482.4</v>
      </c>
      <c r="D115" s="11">
        <v>1898.37</v>
      </c>
      <c r="E115" s="52">
        <v>322.12</v>
      </c>
      <c r="F115" s="298">
        <v>2056</v>
      </c>
      <c r="G115" s="11">
        <v>500</v>
      </c>
      <c r="H115" s="11">
        <v>1199.8800000000001</v>
      </c>
      <c r="I115" s="143">
        <f t="shared" si="16"/>
        <v>2.3997600000000001</v>
      </c>
      <c r="J115" s="11">
        <v>1500</v>
      </c>
      <c r="K115" s="54"/>
      <c r="L115" s="11">
        <v>500</v>
      </c>
      <c r="M115" s="11"/>
      <c r="N115" s="71" t="s">
        <v>260</v>
      </c>
    </row>
    <row r="116" spans="1:16" s="1" customFormat="1" ht="29.25" thickBot="1" x14ac:dyDescent="0.3">
      <c r="A116" s="116">
        <v>162</v>
      </c>
      <c r="B116" s="117" t="s">
        <v>261</v>
      </c>
      <c r="C116" s="14">
        <v>0</v>
      </c>
      <c r="D116" s="14">
        <v>75</v>
      </c>
      <c r="E116" s="64">
        <v>0</v>
      </c>
      <c r="F116" s="240">
        <v>0</v>
      </c>
      <c r="G116" s="14">
        <v>0</v>
      </c>
      <c r="H116" s="14">
        <v>0</v>
      </c>
      <c r="I116" s="151"/>
      <c r="J116" s="14">
        <v>0</v>
      </c>
      <c r="K116" s="61"/>
      <c r="L116" s="14">
        <v>0</v>
      </c>
      <c r="M116" s="14"/>
      <c r="N116" s="148"/>
    </row>
    <row r="117" spans="1:16" s="1" customFormat="1" ht="15.75" thickBot="1" x14ac:dyDescent="0.3">
      <c r="A117" s="116">
        <v>197</v>
      </c>
      <c r="B117" s="117" t="s">
        <v>264</v>
      </c>
      <c r="C117" s="14"/>
      <c r="D117" s="14"/>
      <c r="E117" s="64"/>
      <c r="F117" s="240">
        <v>0</v>
      </c>
      <c r="G117" s="14">
        <v>0</v>
      </c>
      <c r="H117" s="14">
        <v>1050</v>
      </c>
      <c r="I117" s="151"/>
      <c r="J117" s="14">
        <v>1200</v>
      </c>
      <c r="K117" s="61"/>
      <c r="L117" s="14">
        <v>500</v>
      </c>
      <c r="M117" s="14"/>
      <c r="N117" s="117" t="s">
        <v>263</v>
      </c>
    </row>
    <row r="118" spans="1:16" s="1" customFormat="1" ht="15.75" thickBot="1" x14ac:dyDescent="0.3">
      <c r="A118" s="116">
        <v>198</v>
      </c>
      <c r="B118" s="117" t="s">
        <v>265</v>
      </c>
      <c r="C118" s="14"/>
      <c r="D118" s="14"/>
      <c r="E118" s="64"/>
      <c r="F118" s="240">
        <v>0</v>
      </c>
      <c r="G118" s="14">
        <v>0</v>
      </c>
      <c r="H118" s="14">
        <v>0</v>
      </c>
      <c r="I118" s="151"/>
      <c r="J118" s="14">
        <v>35</v>
      </c>
      <c r="K118" s="61"/>
      <c r="L118" s="14">
        <v>500</v>
      </c>
      <c r="M118" s="14"/>
      <c r="N118" s="354" t="s">
        <v>262</v>
      </c>
    </row>
    <row r="119" spans="1:16" s="1" customFormat="1" ht="15.75" thickBot="1" x14ac:dyDescent="0.3">
      <c r="A119" s="116"/>
      <c r="B119" s="117"/>
      <c r="C119" s="14"/>
      <c r="D119" s="14"/>
      <c r="E119" s="64"/>
      <c r="F119" s="240"/>
      <c r="G119" s="14"/>
      <c r="H119" s="14"/>
      <c r="I119" s="151"/>
      <c r="J119" s="14"/>
      <c r="K119" s="61"/>
      <c r="L119" s="14"/>
      <c r="M119" s="14"/>
      <c r="N119" s="148"/>
    </row>
    <row r="120" spans="1:16" s="1" customFormat="1" ht="15.75" thickBot="1" x14ac:dyDescent="0.3">
      <c r="A120" s="5"/>
      <c r="B120" s="7" t="s">
        <v>3</v>
      </c>
      <c r="C120" s="12">
        <f>SUM(C106:C115)</f>
        <v>6400.5499999999993</v>
      </c>
      <c r="D120" s="12">
        <f>SUM(D106:D115)</f>
        <v>9222.119999999999</v>
      </c>
      <c r="E120" s="57">
        <f>SUM(E106:E115)</f>
        <v>8558.4800000000014</v>
      </c>
      <c r="F120" s="298"/>
      <c r="G120" s="12">
        <f>SUM(G106:G119)</f>
        <v>10400</v>
      </c>
      <c r="H120" s="12">
        <f>SUM(H106:H119)</f>
        <v>8402.2900000000009</v>
      </c>
      <c r="I120" s="144">
        <f>SUM(H120/G120)</f>
        <v>0.80791250000000003</v>
      </c>
      <c r="J120" s="12">
        <f>SUM(J106:J119)</f>
        <v>10417.200000000001</v>
      </c>
      <c r="K120" s="55">
        <f>SUM(K106:K119)</f>
        <v>0</v>
      </c>
      <c r="L120" s="12">
        <f>SUM(L106:L119)</f>
        <v>9550</v>
      </c>
      <c r="M120" s="12">
        <f>SUM(M106:M119)</f>
        <v>0</v>
      </c>
      <c r="N120" s="148"/>
    </row>
    <row r="121" spans="1:16" s="1" customFormat="1" ht="15.75" thickBot="1" x14ac:dyDescent="0.3">
      <c r="A121" s="44"/>
      <c r="B121" s="46"/>
      <c r="C121" s="47"/>
      <c r="D121" s="47"/>
      <c r="E121" s="57"/>
      <c r="F121" s="85"/>
      <c r="G121" s="47"/>
      <c r="H121" s="47"/>
      <c r="I121" s="47"/>
      <c r="J121" s="57"/>
      <c r="K121" s="57"/>
      <c r="L121" s="47"/>
      <c r="M121" s="47"/>
      <c r="N121" s="46"/>
    </row>
    <row r="122" spans="1:16" s="1" customFormat="1" ht="15.75" thickBot="1" x14ac:dyDescent="0.3">
      <c r="A122" s="44"/>
      <c r="B122" s="46"/>
      <c r="C122" s="47"/>
      <c r="D122" s="47"/>
      <c r="E122" s="57"/>
      <c r="F122" s="85"/>
      <c r="G122" s="47"/>
      <c r="H122" s="47"/>
      <c r="I122" s="47"/>
      <c r="J122" s="57"/>
      <c r="K122" s="57"/>
      <c r="L122" s="47"/>
      <c r="M122" s="47"/>
      <c r="N122" s="46"/>
    </row>
    <row r="123" spans="1:16" s="1" customFormat="1" x14ac:dyDescent="0.25">
      <c r="A123" s="42"/>
      <c r="B123" s="10"/>
      <c r="C123" s="34"/>
      <c r="D123" s="34"/>
      <c r="E123" s="68"/>
      <c r="F123" s="88"/>
      <c r="G123" s="34"/>
      <c r="H123" s="34"/>
      <c r="I123" s="34"/>
      <c r="J123" s="68"/>
      <c r="K123" s="68"/>
      <c r="L123" s="34"/>
      <c r="M123" s="34"/>
      <c r="N123" s="75"/>
    </row>
    <row r="124" spans="1:16" s="1" customFormat="1" ht="15.75" thickBot="1" x14ac:dyDescent="0.3">
      <c r="A124" s="44"/>
      <c r="B124" s="45"/>
      <c r="C124" s="16"/>
      <c r="D124" s="16"/>
      <c r="E124" s="344"/>
      <c r="F124" s="345"/>
      <c r="G124" s="16"/>
      <c r="H124" s="16"/>
      <c r="I124" s="16"/>
      <c r="J124" s="344"/>
      <c r="K124" s="344"/>
      <c r="L124" s="16"/>
      <c r="M124" s="16"/>
      <c r="N124" s="45"/>
    </row>
    <row r="125" spans="1:16" s="1" customFormat="1" ht="15.75" thickBot="1" x14ac:dyDescent="0.3">
      <c r="A125" s="431" t="s">
        <v>116</v>
      </c>
      <c r="B125" s="432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</row>
    <row r="126" spans="1:16" s="1" customFormat="1" ht="60.75" thickBot="1" x14ac:dyDescent="0.3">
      <c r="A126" s="2" t="s">
        <v>0</v>
      </c>
      <c r="B126" s="43" t="s">
        <v>1</v>
      </c>
      <c r="C126" s="4" t="s">
        <v>87</v>
      </c>
      <c r="D126" s="4" t="s">
        <v>95</v>
      </c>
      <c r="E126" s="53" t="s">
        <v>151</v>
      </c>
      <c r="F126" s="4" t="s">
        <v>267</v>
      </c>
      <c r="G126" s="33" t="s">
        <v>153</v>
      </c>
      <c r="H126" s="4" t="s">
        <v>94</v>
      </c>
      <c r="I126" s="4" t="s">
        <v>152</v>
      </c>
      <c r="J126" s="53" t="s">
        <v>255</v>
      </c>
      <c r="K126" s="53"/>
      <c r="L126" s="4" t="s">
        <v>188</v>
      </c>
      <c r="M126" s="4"/>
      <c r="N126" s="3" t="s">
        <v>2</v>
      </c>
    </row>
    <row r="127" spans="1:16" s="1" customFormat="1" ht="15.75" thickBot="1" x14ac:dyDescent="0.3">
      <c r="A127" s="5">
        <v>5</v>
      </c>
      <c r="B127" s="6" t="s">
        <v>9</v>
      </c>
      <c r="C127" s="11">
        <v>3987.32</v>
      </c>
      <c r="D127" s="11">
        <v>3880.18</v>
      </c>
      <c r="E127" s="69">
        <v>545</v>
      </c>
      <c r="F127" s="243">
        <v>693</v>
      </c>
      <c r="G127" s="298">
        <v>1000</v>
      </c>
      <c r="H127" s="14">
        <v>1209.8599999999999</v>
      </c>
      <c r="I127" s="151">
        <f t="shared" ref="I127:I145" si="17">SUM(H127/G127)</f>
        <v>1.2098599999999999</v>
      </c>
      <c r="J127" s="69">
        <v>1500</v>
      </c>
      <c r="K127" s="69"/>
      <c r="L127" s="11">
        <v>1500</v>
      </c>
      <c r="M127" s="11">
        <v>0</v>
      </c>
      <c r="N127" s="117"/>
    </row>
    <row r="128" spans="1:16" s="1" customFormat="1" ht="15.75" thickBot="1" x14ac:dyDescent="0.3">
      <c r="A128" s="116">
        <v>12</v>
      </c>
      <c r="B128" s="117" t="s">
        <v>14</v>
      </c>
      <c r="C128" s="14">
        <v>0</v>
      </c>
      <c r="D128" s="14">
        <v>0</v>
      </c>
      <c r="E128" s="69">
        <v>51.5</v>
      </c>
      <c r="F128" s="244">
        <v>354</v>
      </c>
      <c r="G128" s="298">
        <v>400</v>
      </c>
      <c r="H128" s="14">
        <v>0</v>
      </c>
      <c r="I128" s="151">
        <f t="shared" si="17"/>
        <v>0</v>
      </c>
      <c r="J128" s="154">
        <v>500</v>
      </c>
      <c r="K128" s="69"/>
      <c r="L128" s="67">
        <v>1000</v>
      </c>
      <c r="M128" s="14"/>
      <c r="N128" s="71"/>
    </row>
    <row r="129" spans="1:14" s="1" customFormat="1" ht="15.75" thickBot="1" x14ac:dyDescent="0.3">
      <c r="A129" s="5">
        <v>14</v>
      </c>
      <c r="B129" s="6" t="s">
        <v>16</v>
      </c>
      <c r="C129" s="11">
        <v>0</v>
      </c>
      <c r="D129" s="11">
        <v>0</v>
      </c>
      <c r="E129" s="69">
        <v>0</v>
      </c>
      <c r="F129" s="243">
        <v>0</v>
      </c>
      <c r="G129" s="335">
        <v>0</v>
      </c>
      <c r="H129" s="14">
        <v>0</v>
      </c>
      <c r="I129" s="151"/>
      <c r="J129" s="69">
        <v>0</v>
      </c>
      <c r="K129" s="69"/>
      <c r="L129" s="11">
        <v>0</v>
      </c>
      <c r="M129" s="11"/>
      <c r="N129" s="39"/>
    </row>
    <row r="130" spans="1:14" s="1" customFormat="1" ht="29.25" thickBot="1" x14ac:dyDescent="0.3">
      <c r="A130" s="5">
        <v>18</v>
      </c>
      <c r="B130" s="6" t="s">
        <v>21</v>
      </c>
      <c r="C130" s="11">
        <v>392.89</v>
      </c>
      <c r="D130" s="11">
        <v>592.45000000000005</v>
      </c>
      <c r="E130" s="69">
        <v>110.3</v>
      </c>
      <c r="F130" s="243">
        <v>18.170000000000002</v>
      </c>
      <c r="G130" s="298">
        <v>200</v>
      </c>
      <c r="H130" s="14">
        <v>178.24</v>
      </c>
      <c r="I130" s="151">
        <f t="shared" si="17"/>
        <v>0.89119999999999999</v>
      </c>
      <c r="J130" s="69">
        <v>100</v>
      </c>
      <c r="K130" s="69"/>
      <c r="L130" s="11">
        <v>200</v>
      </c>
      <c r="M130" s="11"/>
      <c r="N130" s="6"/>
    </row>
    <row r="131" spans="1:14" s="1" customFormat="1" ht="29.25" thickBot="1" x14ac:dyDescent="0.3">
      <c r="A131" s="5">
        <v>20</v>
      </c>
      <c r="B131" s="6" t="s">
        <v>23</v>
      </c>
      <c r="C131" s="11">
        <v>17.329999999999998</v>
      </c>
      <c r="D131" s="11">
        <v>222.8</v>
      </c>
      <c r="E131" s="355">
        <v>2667.68</v>
      </c>
      <c r="F131" s="356">
        <v>19.170000000000002</v>
      </c>
      <c r="G131" s="298">
        <v>2000</v>
      </c>
      <c r="H131" s="11">
        <v>682.69</v>
      </c>
      <c r="I131" s="143">
        <f t="shared" si="17"/>
        <v>0.34134500000000001</v>
      </c>
      <c r="J131" s="355">
        <v>100</v>
      </c>
      <c r="K131" s="355"/>
      <c r="L131" s="11">
        <v>2000</v>
      </c>
      <c r="M131" s="11"/>
      <c r="N131" s="31"/>
    </row>
    <row r="132" spans="1:14" ht="29.25" thickBot="1" x14ac:dyDescent="0.3">
      <c r="A132" s="5">
        <v>23</v>
      </c>
      <c r="B132" s="6" t="s">
        <v>268</v>
      </c>
      <c r="C132" s="11">
        <v>42.1</v>
      </c>
      <c r="D132" s="11">
        <v>420.83</v>
      </c>
      <c r="E132" s="69"/>
      <c r="F132" s="243">
        <v>0</v>
      </c>
      <c r="G132" s="296">
        <v>600</v>
      </c>
      <c r="H132" s="14">
        <v>0</v>
      </c>
      <c r="I132" s="151">
        <f t="shared" si="17"/>
        <v>0</v>
      </c>
      <c r="J132" s="69">
        <v>0</v>
      </c>
      <c r="K132" s="69"/>
      <c r="L132" s="11">
        <v>200</v>
      </c>
      <c r="M132" s="11"/>
      <c r="N132" s="31"/>
    </row>
    <row r="133" spans="1:14" ht="29.25" thickBot="1" x14ac:dyDescent="0.3">
      <c r="A133" s="5">
        <v>24</v>
      </c>
      <c r="B133" s="6" t="s">
        <v>137</v>
      </c>
      <c r="C133" s="11">
        <v>1083.33</v>
      </c>
      <c r="D133" s="11">
        <v>40</v>
      </c>
      <c r="E133" s="160"/>
      <c r="F133" s="243">
        <v>3330</v>
      </c>
      <c r="G133" s="296">
        <v>3250</v>
      </c>
      <c r="H133" s="14">
        <v>1322.74</v>
      </c>
      <c r="I133" s="151">
        <f t="shared" si="17"/>
        <v>0.40699692307692309</v>
      </c>
      <c r="J133" s="69">
        <v>3250</v>
      </c>
      <c r="K133" s="69"/>
      <c r="L133" s="129">
        <v>0</v>
      </c>
      <c r="M133" s="11"/>
      <c r="N133" s="117" t="s">
        <v>269</v>
      </c>
    </row>
    <row r="134" spans="1:14" ht="29.25" thickBot="1" x14ac:dyDescent="0.3">
      <c r="A134" s="116">
        <v>26</v>
      </c>
      <c r="B134" s="71" t="s">
        <v>272</v>
      </c>
      <c r="C134" s="14">
        <v>360.1</v>
      </c>
      <c r="D134" s="14">
        <v>75.48</v>
      </c>
      <c r="E134" s="69">
        <v>1374.16</v>
      </c>
      <c r="F134" s="244">
        <v>39.14</v>
      </c>
      <c r="G134" s="296">
        <v>0</v>
      </c>
      <c r="H134" s="14">
        <v>0</v>
      </c>
      <c r="I134" s="151"/>
      <c r="J134" s="69">
        <v>0</v>
      </c>
      <c r="K134" s="69"/>
      <c r="L134" s="67">
        <v>100</v>
      </c>
      <c r="M134" s="14"/>
      <c r="N134" s="71"/>
    </row>
    <row r="135" spans="1:14" s="1" customFormat="1" ht="29.25" thickBot="1" x14ac:dyDescent="0.3">
      <c r="A135" s="5">
        <v>27</v>
      </c>
      <c r="B135" s="6" t="s">
        <v>27</v>
      </c>
      <c r="C135" s="11">
        <v>5.79</v>
      </c>
      <c r="D135" s="11">
        <v>0</v>
      </c>
      <c r="E135" s="355">
        <v>640</v>
      </c>
      <c r="F135" s="356">
        <v>626.91999999999996</v>
      </c>
      <c r="G135" s="298">
        <v>400</v>
      </c>
      <c r="H135" s="11">
        <v>0</v>
      </c>
      <c r="I135" s="11">
        <f t="shared" si="17"/>
        <v>0</v>
      </c>
      <c r="J135" s="355">
        <v>400</v>
      </c>
      <c r="K135" s="355"/>
      <c r="L135" s="11">
        <v>1000</v>
      </c>
      <c r="M135" s="11"/>
      <c r="N135" s="31"/>
    </row>
    <row r="136" spans="1:14" s="1" customFormat="1" ht="29.25" thickBot="1" x14ac:dyDescent="0.3">
      <c r="A136" s="5">
        <v>28</v>
      </c>
      <c r="B136" s="6" t="s">
        <v>28</v>
      </c>
      <c r="C136" s="11">
        <v>1093.83</v>
      </c>
      <c r="D136" s="11">
        <v>1031.06</v>
      </c>
      <c r="E136" s="69">
        <v>1555.46</v>
      </c>
      <c r="F136" s="243">
        <v>1000</v>
      </c>
      <c r="G136" s="298">
        <v>1000</v>
      </c>
      <c r="H136" s="14">
        <v>370.6</v>
      </c>
      <c r="I136" s="151">
        <f t="shared" si="17"/>
        <v>0.37060000000000004</v>
      </c>
      <c r="J136" s="69">
        <v>1200</v>
      </c>
      <c r="K136" s="69"/>
      <c r="L136" s="11">
        <v>1200</v>
      </c>
      <c r="M136" s="11"/>
      <c r="N136" s="11" t="s">
        <v>157</v>
      </c>
    </row>
    <row r="137" spans="1:14" s="1" customFormat="1" ht="15.75" thickBot="1" x14ac:dyDescent="0.3">
      <c r="A137" s="5">
        <v>29</v>
      </c>
      <c r="B137" s="6" t="s">
        <v>29</v>
      </c>
      <c r="C137" s="11">
        <v>388</v>
      </c>
      <c r="D137" s="11">
        <v>423.3</v>
      </c>
      <c r="E137" s="69">
        <v>476</v>
      </c>
      <c r="F137" s="243">
        <v>600</v>
      </c>
      <c r="G137" s="298">
        <v>600</v>
      </c>
      <c r="H137" s="14">
        <v>408</v>
      </c>
      <c r="I137" s="151">
        <f t="shared" si="17"/>
        <v>0.68</v>
      </c>
      <c r="J137" s="69">
        <v>550</v>
      </c>
      <c r="K137" s="69"/>
      <c r="L137" s="11">
        <v>550</v>
      </c>
      <c r="M137" s="11"/>
      <c r="N137" s="6" t="s">
        <v>158</v>
      </c>
    </row>
    <row r="138" spans="1:14" s="1" customFormat="1" ht="29.25" thickBot="1" x14ac:dyDescent="0.3">
      <c r="A138" s="5">
        <v>30</v>
      </c>
      <c r="B138" s="6" t="s">
        <v>136</v>
      </c>
      <c r="C138" s="11">
        <v>746.92</v>
      </c>
      <c r="D138" s="11">
        <v>775.47</v>
      </c>
      <c r="E138" s="69">
        <v>863.92</v>
      </c>
      <c r="F138" s="243">
        <v>1000</v>
      </c>
      <c r="G138" s="298">
        <v>1000</v>
      </c>
      <c r="H138" s="14">
        <v>464.38</v>
      </c>
      <c r="I138" s="151">
        <f t="shared" si="17"/>
        <v>0.46438000000000001</v>
      </c>
      <c r="J138" s="69">
        <v>750</v>
      </c>
      <c r="K138" s="69"/>
      <c r="L138" s="11">
        <v>1000</v>
      </c>
      <c r="M138" s="11"/>
      <c r="N138" s="31"/>
    </row>
    <row r="139" spans="1:14" s="1" customFormat="1" ht="15.75" thickBot="1" x14ac:dyDescent="0.3">
      <c r="A139" s="5">
        <v>32</v>
      </c>
      <c r="B139" s="6" t="s">
        <v>31</v>
      </c>
      <c r="C139" s="11">
        <v>397</v>
      </c>
      <c r="D139" s="11">
        <v>928.39</v>
      </c>
      <c r="E139" s="69">
        <v>278.77</v>
      </c>
      <c r="F139" s="243">
        <v>500</v>
      </c>
      <c r="G139" s="298">
        <v>500</v>
      </c>
      <c r="H139" s="14">
        <v>44.59</v>
      </c>
      <c r="I139" s="151">
        <f t="shared" si="17"/>
        <v>8.9180000000000009E-2</v>
      </c>
      <c r="J139" s="69">
        <v>700</v>
      </c>
      <c r="K139" s="69"/>
      <c r="L139" s="11">
        <v>500</v>
      </c>
      <c r="M139" s="11"/>
      <c r="N139" s="31" t="s">
        <v>270</v>
      </c>
    </row>
    <row r="140" spans="1:14" s="1" customFormat="1" ht="29.25" thickBot="1" x14ac:dyDescent="0.3">
      <c r="A140" s="5">
        <v>33</v>
      </c>
      <c r="B140" s="6" t="s">
        <v>107</v>
      </c>
      <c r="C140" s="11">
        <v>160</v>
      </c>
      <c r="D140" s="11">
        <v>62.5</v>
      </c>
      <c r="E140" s="69">
        <v>318</v>
      </c>
      <c r="F140" s="243">
        <v>800</v>
      </c>
      <c r="G140" s="298">
        <v>800</v>
      </c>
      <c r="H140" s="14">
        <v>0</v>
      </c>
      <c r="I140" s="151">
        <f t="shared" si="17"/>
        <v>0</v>
      </c>
      <c r="J140" s="69">
        <v>100</v>
      </c>
      <c r="K140" s="69"/>
      <c r="L140" s="11">
        <v>800</v>
      </c>
      <c r="M140" s="11"/>
      <c r="N140" s="7"/>
    </row>
    <row r="141" spans="1:14" ht="15.75" thickBot="1" x14ac:dyDescent="0.3">
      <c r="A141" s="5">
        <v>40</v>
      </c>
      <c r="B141" s="6" t="s">
        <v>271</v>
      </c>
      <c r="C141" s="11">
        <v>83.33</v>
      </c>
      <c r="D141" s="11">
        <v>75</v>
      </c>
      <c r="E141" s="54"/>
      <c r="F141" s="62">
        <v>0</v>
      </c>
      <c r="G141" s="11">
        <v>150</v>
      </c>
      <c r="H141" s="11">
        <v>0</v>
      </c>
      <c r="I141" s="143">
        <f t="shared" si="17"/>
        <v>0</v>
      </c>
      <c r="J141" s="54">
        <v>150</v>
      </c>
      <c r="K141" s="54"/>
      <c r="L141" s="11">
        <v>0</v>
      </c>
      <c r="M141" s="11">
        <v>0</v>
      </c>
      <c r="N141" s="31" t="s">
        <v>138</v>
      </c>
    </row>
    <row r="142" spans="1:14" s="1" customFormat="1" ht="15.75" thickBot="1" x14ac:dyDescent="0.3">
      <c r="A142" s="5">
        <v>65</v>
      </c>
      <c r="B142" s="6" t="s">
        <v>54</v>
      </c>
      <c r="C142" s="11">
        <v>0</v>
      </c>
      <c r="D142" s="11">
        <v>70</v>
      </c>
      <c r="E142" s="69">
        <v>166.07</v>
      </c>
      <c r="F142" s="243">
        <v>178.5</v>
      </c>
      <c r="G142" s="298">
        <v>500</v>
      </c>
      <c r="H142" s="14">
        <v>395.06</v>
      </c>
      <c r="I142" s="151">
        <f t="shared" si="17"/>
        <v>0.79012000000000004</v>
      </c>
      <c r="J142" s="69">
        <v>200</v>
      </c>
      <c r="K142" s="69"/>
      <c r="L142" s="11">
        <v>500</v>
      </c>
      <c r="M142" s="11"/>
      <c r="N142" s="7"/>
    </row>
    <row r="143" spans="1:14" s="1" customFormat="1" ht="15.75" thickBot="1" x14ac:dyDescent="0.3">
      <c r="A143" s="5">
        <v>125</v>
      </c>
      <c r="B143" s="6" t="s">
        <v>275</v>
      </c>
      <c r="C143" s="11"/>
      <c r="D143" s="11"/>
      <c r="E143" s="69"/>
      <c r="F143" s="243">
        <v>0</v>
      </c>
      <c r="G143" s="298">
        <v>0</v>
      </c>
      <c r="H143" s="14">
        <v>0</v>
      </c>
      <c r="I143" s="151"/>
      <c r="J143" s="69">
        <v>0</v>
      </c>
      <c r="K143" s="69"/>
      <c r="L143" s="11">
        <v>0</v>
      </c>
      <c r="M143" s="11"/>
      <c r="N143" s="7"/>
    </row>
    <row r="144" spans="1:14" s="1" customFormat="1" ht="30.75" thickBot="1" x14ac:dyDescent="0.3">
      <c r="A144" s="5">
        <v>164</v>
      </c>
      <c r="B144" s="6" t="s">
        <v>273</v>
      </c>
      <c r="C144" s="11"/>
      <c r="D144" s="11"/>
      <c r="E144" s="69"/>
      <c r="F144" s="243">
        <v>0</v>
      </c>
      <c r="G144" s="298">
        <v>0</v>
      </c>
      <c r="H144" s="14">
        <v>0</v>
      </c>
      <c r="I144" s="151"/>
      <c r="J144" s="69">
        <v>200</v>
      </c>
      <c r="K144" s="69"/>
      <c r="L144" s="11">
        <v>500</v>
      </c>
      <c r="M144" s="11"/>
      <c r="N144" s="7" t="s">
        <v>274</v>
      </c>
    </row>
    <row r="145" spans="1:15" s="1" customFormat="1" ht="15.75" thickBot="1" x14ac:dyDescent="0.3">
      <c r="A145" s="5"/>
      <c r="B145" s="7" t="s">
        <v>3</v>
      </c>
      <c r="C145" s="12">
        <f>SUM(C127:C140)</f>
        <v>8674.61</v>
      </c>
      <c r="D145" s="12">
        <f>SUM(D127:D140)</f>
        <v>8452.4599999999991</v>
      </c>
      <c r="E145" s="69">
        <f>SUM(E127:E140)</f>
        <v>8880.7899999999991</v>
      </c>
      <c r="F145" s="243">
        <f>SUM(F127:F144)</f>
        <v>9158.9000000000015</v>
      </c>
      <c r="G145" s="298">
        <f>SUM(G127:G144)</f>
        <v>12400</v>
      </c>
      <c r="H145" s="48">
        <f>SUM(H127:H144)</f>
        <v>5076.16</v>
      </c>
      <c r="I145" s="152">
        <f t="shared" si="17"/>
        <v>0.40936774193548386</v>
      </c>
      <c r="J145" s="69">
        <f>SUM(J127:J144)</f>
        <v>9700</v>
      </c>
      <c r="K145" s="69">
        <f>SUM(K127:K140)</f>
        <v>0</v>
      </c>
      <c r="L145" s="12">
        <f>SUM(L127:L144)</f>
        <v>11050</v>
      </c>
      <c r="M145" s="12">
        <f>SUM(M127:M140)</f>
        <v>0</v>
      </c>
      <c r="N145" s="7"/>
    </row>
    <row r="146" spans="1:15" s="1" customFormat="1" x14ac:dyDescent="0.25">
      <c r="A146" s="322"/>
      <c r="B146" s="322"/>
      <c r="C146" s="322"/>
      <c r="D146" s="322"/>
      <c r="E146" s="357"/>
      <c r="F146" s="358"/>
      <c r="G146" s="322"/>
      <c r="H146" s="322"/>
      <c r="I146" s="322"/>
      <c r="J146" s="357"/>
      <c r="K146" s="357"/>
      <c r="L146" s="322"/>
      <c r="M146" s="322"/>
      <c r="N146" s="322"/>
      <c r="O146" s="204"/>
    </row>
    <row r="147" spans="1:15" s="1" customFormat="1" ht="15.75" thickBot="1" x14ac:dyDescent="0.3">
      <c r="A147" s="44"/>
      <c r="B147" s="46"/>
      <c r="C147" s="47"/>
      <c r="D147" s="47"/>
      <c r="E147" s="57"/>
      <c r="F147" s="85"/>
      <c r="G147" s="47"/>
      <c r="H147" s="47"/>
      <c r="I147" s="47"/>
      <c r="J147" s="57"/>
      <c r="K147" s="57"/>
      <c r="L147" s="47"/>
      <c r="M147" s="47"/>
      <c r="N147" s="46"/>
    </row>
    <row r="148" spans="1:15" s="1" customFormat="1" ht="15.75" thickBot="1" x14ac:dyDescent="0.3">
      <c r="A148" s="431" t="s">
        <v>5</v>
      </c>
      <c r="B148" s="432"/>
      <c r="C148" s="432"/>
      <c r="D148" s="432"/>
      <c r="E148" s="432"/>
      <c r="F148" s="432"/>
      <c r="G148" s="432"/>
      <c r="H148" s="432"/>
      <c r="I148" s="432"/>
      <c r="J148" s="432"/>
      <c r="K148" s="432"/>
      <c r="L148" s="432"/>
      <c r="M148" s="432"/>
      <c r="N148" s="432"/>
    </row>
    <row r="149" spans="1:15" s="1" customFormat="1" ht="60.75" thickBot="1" x14ac:dyDescent="0.3">
      <c r="A149" s="2" t="s">
        <v>0</v>
      </c>
      <c r="B149" s="43" t="s">
        <v>1</v>
      </c>
      <c r="C149" s="4" t="s">
        <v>87</v>
      </c>
      <c r="D149" s="4" t="s">
        <v>95</v>
      </c>
      <c r="E149" s="53" t="s">
        <v>151</v>
      </c>
      <c r="F149" s="33" t="s">
        <v>267</v>
      </c>
      <c r="G149" s="33" t="s">
        <v>153</v>
      </c>
      <c r="H149" s="33" t="s">
        <v>94</v>
      </c>
      <c r="I149" s="4" t="s">
        <v>152</v>
      </c>
      <c r="J149" s="53" t="s">
        <v>255</v>
      </c>
      <c r="K149" s="53"/>
      <c r="L149" s="4" t="s">
        <v>188</v>
      </c>
      <c r="M149" s="4"/>
      <c r="N149" s="3" t="s">
        <v>2</v>
      </c>
    </row>
    <row r="150" spans="1:15" s="1" customFormat="1" ht="30.75" thickBot="1" x14ac:dyDescent="0.3">
      <c r="A150" s="116">
        <v>7</v>
      </c>
      <c r="B150" s="148" t="s">
        <v>277</v>
      </c>
      <c r="C150" s="48"/>
      <c r="D150" s="48"/>
      <c r="E150" s="252"/>
      <c r="F150" s="253">
        <v>0</v>
      </c>
      <c r="G150" s="298">
        <v>0</v>
      </c>
      <c r="H150" s="296">
        <v>0</v>
      </c>
      <c r="I150" s="152">
        <v>0</v>
      </c>
      <c r="J150" s="153">
        <v>0</v>
      </c>
      <c r="K150" s="153"/>
      <c r="L150" s="48">
        <v>0</v>
      </c>
      <c r="M150" s="48"/>
      <c r="N150" s="71" t="s">
        <v>278</v>
      </c>
    </row>
    <row r="151" spans="1:15" s="1" customFormat="1" ht="29.25" thickBot="1" x14ac:dyDescent="0.3">
      <c r="A151" s="116">
        <v>8</v>
      </c>
      <c r="B151" s="148" t="s">
        <v>279</v>
      </c>
      <c r="C151" s="48">
        <v>2788.47</v>
      </c>
      <c r="D151" s="48">
        <v>18.43</v>
      </c>
      <c r="E151" s="153">
        <v>402.79</v>
      </c>
      <c r="F151" s="248">
        <v>3595</v>
      </c>
      <c r="G151" s="359">
        <v>4300</v>
      </c>
      <c r="H151" s="360">
        <v>7468</v>
      </c>
      <c r="I151" s="152">
        <f t="shared" ref="I151:I158" si="18">SUM(H151/G151)</f>
        <v>1.7367441860465116</v>
      </c>
      <c r="J151" s="153">
        <v>7468</v>
      </c>
      <c r="K151" s="153"/>
      <c r="L151" s="48">
        <v>4300</v>
      </c>
      <c r="M151" s="48"/>
      <c r="N151" s="71" t="s">
        <v>276</v>
      </c>
    </row>
    <row r="152" spans="1:15" s="1" customFormat="1" ht="15.75" thickBot="1" x14ac:dyDescent="0.3">
      <c r="A152" s="116">
        <v>9</v>
      </c>
      <c r="B152" s="117" t="s">
        <v>11</v>
      </c>
      <c r="C152" s="14">
        <v>760.2</v>
      </c>
      <c r="D152" s="14">
        <v>680</v>
      </c>
      <c r="E152" s="69">
        <v>271.25</v>
      </c>
      <c r="F152" s="243">
        <v>274.25</v>
      </c>
      <c r="G152" s="335">
        <v>700</v>
      </c>
      <c r="H152" s="14">
        <v>557.95000000000005</v>
      </c>
      <c r="I152" s="151">
        <f t="shared" si="18"/>
        <v>0.79707142857142865</v>
      </c>
      <c r="J152" s="69">
        <v>600</v>
      </c>
      <c r="K152" s="69"/>
      <c r="L152" s="14">
        <v>700</v>
      </c>
      <c r="M152" s="14"/>
      <c r="N152" s="38"/>
    </row>
    <row r="153" spans="1:15" s="1" customFormat="1" ht="29.25" thickBot="1" x14ac:dyDescent="0.3">
      <c r="A153" s="5">
        <v>10</v>
      </c>
      <c r="B153" s="6" t="s">
        <v>12</v>
      </c>
      <c r="C153" s="14">
        <v>1500</v>
      </c>
      <c r="D153" s="14">
        <v>1890.98</v>
      </c>
      <c r="E153" s="69">
        <v>3177.42</v>
      </c>
      <c r="F153" s="89">
        <v>3309.48</v>
      </c>
      <c r="G153" s="14">
        <v>1500</v>
      </c>
      <c r="H153" s="14">
        <v>2050</v>
      </c>
      <c r="I153" s="250">
        <f t="shared" si="18"/>
        <v>1.3666666666666667</v>
      </c>
      <c r="J153" s="69">
        <v>1500</v>
      </c>
      <c r="K153" s="69"/>
      <c r="L153" s="14">
        <v>1500</v>
      </c>
      <c r="M153" s="11">
        <v>0</v>
      </c>
      <c r="N153" s="6" t="s">
        <v>280</v>
      </c>
    </row>
    <row r="154" spans="1:15" s="1" customFormat="1" ht="15.75" thickBot="1" x14ac:dyDescent="0.3">
      <c r="A154" s="116">
        <v>11</v>
      </c>
      <c r="B154" s="117" t="s">
        <v>13</v>
      </c>
      <c r="C154" s="14">
        <v>0</v>
      </c>
      <c r="D154" s="14">
        <v>11.67</v>
      </c>
      <c r="E154" s="69">
        <v>156.66999999999999</v>
      </c>
      <c r="F154" s="243">
        <v>547.5</v>
      </c>
      <c r="G154" s="335">
        <v>200</v>
      </c>
      <c r="H154" s="14">
        <v>0</v>
      </c>
      <c r="I154" s="151">
        <f t="shared" si="18"/>
        <v>0</v>
      </c>
      <c r="J154" s="69">
        <v>600</v>
      </c>
      <c r="K154" s="69"/>
      <c r="L154" s="14">
        <v>600</v>
      </c>
      <c r="M154" s="14"/>
      <c r="N154" s="7" t="s">
        <v>281</v>
      </c>
    </row>
    <row r="155" spans="1:15" s="1" customFormat="1" ht="15.75" thickBot="1" x14ac:dyDescent="0.3">
      <c r="A155" s="116">
        <v>13</v>
      </c>
      <c r="B155" s="117" t="s">
        <v>15</v>
      </c>
      <c r="C155" s="14">
        <v>0</v>
      </c>
      <c r="D155" s="14">
        <v>-277.38</v>
      </c>
      <c r="E155" s="69">
        <v>80.83</v>
      </c>
      <c r="F155" s="243">
        <v>94.99</v>
      </c>
      <c r="G155" s="335">
        <v>100</v>
      </c>
      <c r="H155" s="14">
        <v>1000</v>
      </c>
      <c r="I155" s="151">
        <f t="shared" si="18"/>
        <v>10</v>
      </c>
      <c r="J155" s="69">
        <v>1000</v>
      </c>
      <c r="K155" s="69"/>
      <c r="L155" s="67">
        <v>2500</v>
      </c>
      <c r="M155" s="14"/>
      <c r="N155" s="254" t="s">
        <v>282</v>
      </c>
    </row>
    <row r="156" spans="1:15" s="1" customFormat="1" ht="15.75" thickBot="1" x14ac:dyDescent="0.3">
      <c r="A156" s="116">
        <v>165</v>
      </c>
      <c r="B156" s="117" t="s">
        <v>283</v>
      </c>
      <c r="C156" s="14"/>
      <c r="D156" s="14"/>
      <c r="E156" s="69"/>
      <c r="F156" s="255">
        <v>0</v>
      </c>
      <c r="G156" s="335">
        <v>0</v>
      </c>
      <c r="H156" s="14">
        <v>39.979999999999997</v>
      </c>
      <c r="I156" s="14"/>
      <c r="J156" s="154">
        <v>50</v>
      </c>
      <c r="K156" s="69"/>
      <c r="L156" s="14">
        <v>50</v>
      </c>
      <c r="M156" s="14"/>
      <c r="N156" s="71"/>
    </row>
    <row r="157" spans="1:15" s="1" customFormat="1" ht="15.75" thickBot="1" x14ac:dyDescent="0.3">
      <c r="A157" s="116">
        <v>182</v>
      </c>
      <c r="B157" s="117" t="s">
        <v>10</v>
      </c>
      <c r="C157" s="14"/>
      <c r="D157" s="14"/>
      <c r="E157" s="69"/>
      <c r="F157" s="249">
        <v>210</v>
      </c>
      <c r="G157" s="335">
        <v>300</v>
      </c>
      <c r="H157" s="14">
        <v>0</v>
      </c>
      <c r="I157" s="14"/>
      <c r="J157" s="154">
        <v>300</v>
      </c>
      <c r="K157" s="69"/>
      <c r="L157" s="14"/>
      <c r="M157" s="14"/>
      <c r="N157" s="71"/>
    </row>
    <row r="158" spans="1:15" s="1" customFormat="1" ht="45.75" thickBot="1" x14ac:dyDescent="0.3">
      <c r="A158" s="5"/>
      <c r="B158" s="7" t="s">
        <v>3</v>
      </c>
      <c r="C158" s="12">
        <f ca="1">SUM(C151:C184)</f>
        <v>5400.33</v>
      </c>
      <c r="D158" s="12">
        <f ca="1">SUM(D151:D184)</f>
        <v>2750</v>
      </c>
      <c r="E158" s="153">
        <f ca="1">SUM(E151:E184)</f>
        <v>4565.13</v>
      </c>
      <c r="F158" s="248">
        <f t="shared" ref="F158:H158" si="19">SUM(F150:F157)</f>
        <v>8031.2199999999993</v>
      </c>
      <c r="G158" s="335">
        <f t="shared" si="19"/>
        <v>7100</v>
      </c>
      <c r="H158" s="48">
        <f t="shared" si="19"/>
        <v>11115.93</v>
      </c>
      <c r="I158" s="152">
        <f t="shared" si="18"/>
        <v>1.5656239436619719</v>
      </c>
      <c r="J158" s="153">
        <f>SUM(J150:J157)</f>
        <v>11518</v>
      </c>
      <c r="K158" s="153">
        <f>SUM(K150:K157)</f>
        <v>0</v>
      </c>
      <c r="L158" s="48">
        <f>SUM(L150:L157)</f>
        <v>9650</v>
      </c>
      <c r="M158" s="12">
        <f>SUM(M150:M157)</f>
        <v>0</v>
      </c>
      <c r="N158" s="41" t="s">
        <v>285</v>
      </c>
    </row>
    <row r="159" spans="1:15" s="1" customFormat="1" ht="15.75" thickBot="1" x14ac:dyDescent="0.3">
      <c r="A159" s="44"/>
      <c r="B159" s="46"/>
      <c r="C159" s="47"/>
      <c r="D159" s="47"/>
      <c r="E159" s="361"/>
      <c r="F159" s="356"/>
      <c r="G159" s="47"/>
      <c r="H159" s="47"/>
      <c r="I159" s="47"/>
      <c r="J159" s="361"/>
      <c r="K159" s="361"/>
      <c r="L159" s="47"/>
      <c r="M159" s="47"/>
      <c r="N159" s="50"/>
    </row>
    <row r="160" spans="1:15" s="1" customFormat="1" ht="15.75" thickBot="1" x14ac:dyDescent="0.3">
      <c r="A160" s="44"/>
      <c r="B160" s="45"/>
      <c r="C160" s="16"/>
      <c r="D160" s="32"/>
      <c r="E160" s="344"/>
      <c r="F160" s="345"/>
      <c r="G160" s="16"/>
      <c r="H160" s="16"/>
      <c r="I160" s="16"/>
      <c r="J160" s="344"/>
      <c r="K160" s="344"/>
      <c r="L160" s="16"/>
      <c r="M160" s="16"/>
      <c r="N160" s="45"/>
    </row>
    <row r="161" spans="1:15" s="1" customFormat="1" ht="15.75" thickBot="1" x14ac:dyDescent="0.3">
      <c r="A161" s="431" t="s">
        <v>117</v>
      </c>
      <c r="B161" s="432"/>
      <c r="C161" s="432"/>
      <c r="D161" s="432"/>
      <c r="E161" s="432"/>
      <c r="F161" s="432"/>
      <c r="G161" s="432"/>
      <c r="H161" s="432"/>
      <c r="I161" s="432"/>
      <c r="J161" s="432"/>
      <c r="K161" s="432"/>
      <c r="L161" s="432"/>
      <c r="M161" s="432"/>
      <c r="N161" s="432"/>
    </row>
    <row r="162" spans="1:15" s="1" customFormat="1" ht="60.75" thickBot="1" x14ac:dyDescent="0.3">
      <c r="A162" s="2" t="s">
        <v>0</v>
      </c>
      <c r="B162" s="43" t="s">
        <v>1</v>
      </c>
      <c r="C162" s="4" t="s">
        <v>87</v>
      </c>
      <c r="D162" s="4" t="s">
        <v>95</v>
      </c>
      <c r="E162" s="53" t="s">
        <v>151</v>
      </c>
      <c r="F162" s="4" t="s">
        <v>267</v>
      </c>
      <c r="G162" s="4" t="s">
        <v>153</v>
      </c>
      <c r="H162" s="4" t="s">
        <v>94</v>
      </c>
      <c r="I162" s="4" t="s">
        <v>152</v>
      </c>
      <c r="J162" s="53" t="s">
        <v>255</v>
      </c>
      <c r="K162" s="53"/>
      <c r="L162" s="4" t="s">
        <v>188</v>
      </c>
      <c r="M162" s="4"/>
      <c r="N162" s="3" t="s">
        <v>2</v>
      </c>
    </row>
    <row r="163" spans="1:15" s="1" customFormat="1" ht="29.25" thickBot="1" x14ac:dyDescent="0.3">
      <c r="A163" s="5">
        <v>19</v>
      </c>
      <c r="B163" s="6" t="s">
        <v>22</v>
      </c>
      <c r="C163" s="11">
        <v>250</v>
      </c>
      <c r="D163" s="11">
        <v>0</v>
      </c>
      <c r="E163" s="69">
        <v>0</v>
      </c>
      <c r="F163" s="89">
        <v>0</v>
      </c>
      <c r="G163" s="14">
        <v>0</v>
      </c>
      <c r="H163" s="14">
        <v>0</v>
      </c>
      <c r="I163" s="151">
        <v>0</v>
      </c>
      <c r="J163" s="69">
        <v>0</v>
      </c>
      <c r="K163" s="69"/>
      <c r="L163" s="11">
        <v>0</v>
      </c>
      <c r="M163" s="11"/>
      <c r="N163" s="117" t="s">
        <v>162</v>
      </c>
    </row>
    <row r="164" spans="1:15" s="1" customFormat="1" ht="15.75" thickBot="1" x14ac:dyDescent="0.3">
      <c r="A164" s="5">
        <v>22</v>
      </c>
      <c r="B164" s="6" t="s">
        <v>25</v>
      </c>
      <c r="C164" s="11">
        <v>409.5</v>
      </c>
      <c r="D164" s="11">
        <v>409</v>
      </c>
      <c r="E164" s="69">
        <v>420</v>
      </c>
      <c r="F164" s="89">
        <v>573</v>
      </c>
      <c r="G164" s="14">
        <v>450</v>
      </c>
      <c r="H164" s="14">
        <v>200</v>
      </c>
      <c r="I164" s="151">
        <f t="shared" ref="I164:I169" si="20">SUM(H164/G164)</f>
        <v>0.44444444444444442</v>
      </c>
      <c r="J164" s="69">
        <v>400</v>
      </c>
      <c r="K164" s="69"/>
      <c r="L164" s="11">
        <v>450</v>
      </c>
      <c r="M164" s="11"/>
      <c r="N164" s="117"/>
    </row>
    <row r="165" spans="1:15" ht="15.75" thickBot="1" x14ac:dyDescent="0.3">
      <c r="A165" s="5">
        <v>38</v>
      </c>
      <c r="B165" s="6" t="s">
        <v>35</v>
      </c>
      <c r="C165" s="11">
        <v>361.5</v>
      </c>
      <c r="D165" s="11">
        <v>344</v>
      </c>
      <c r="E165" s="54">
        <v>372</v>
      </c>
      <c r="F165" s="62">
        <v>705</v>
      </c>
      <c r="G165" s="11">
        <v>400</v>
      </c>
      <c r="H165" s="11">
        <v>175</v>
      </c>
      <c r="I165" s="143">
        <f t="shared" si="20"/>
        <v>0.4375</v>
      </c>
      <c r="J165" s="54">
        <v>350</v>
      </c>
      <c r="K165" s="54"/>
      <c r="L165" s="11">
        <v>400</v>
      </c>
      <c r="M165" s="11"/>
      <c r="N165" s="117"/>
    </row>
    <row r="166" spans="1:15" s="1" customFormat="1" ht="15.75" thickBot="1" x14ac:dyDescent="0.3">
      <c r="A166" s="5">
        <v>123</v>
      </c>
      <c r="B166" s="6" t="s">
        <v>30</v>
      </c>
      <c r="C166" s="11">
        <v>197.5</v>
      </c>
      <c r="D166" s="11">
        <v>172</v>
      </c>
      <c r="E166" s="69">
        <v>161</v>
      </c>
      <c r="F166" s="89">
        <v>0</v>
      </c>
      <c r="G166" s="14">
        <v>150</v>
      </c>
      <c r="H166" s="14">
        <v>75</v>
      </c>
      <c r="I166" s="151">
        <f t="shared" si="20"/>
        <v>0.5</v>
      </c>
      <c r="J166" s="69">
        <v>150</v>
      </c>
      <c r="K166" s="69"/>
      <c r="L166" s="14">
        <v>150</v>
      </c>
      <c r="M166" s="11">
        <v>0</v>
      </c>
      <c r="N166" s="117"/>
    </row>
    <row r="167" spans="1:15" s="1" customFormat="1" ht="15.75" thickBot="1" x14ac:dyDescent="0.3">
      <c r="A167" s="5">
        <v>152</v>
      </c>
      <c r="B167" s="6" t="s">
        <v>106</v>
      </c>
      <c r="C167" s="11">
        <v>0</v>
      </c>
      <c r="D167" s="11">
        <v>540</v>
      </c>
      <c r="E167" s="69">
        <v>558</v>
      </c>
      <c r="F167" s="89">
        <v>1105.5</v>
      </c>
      <c r="G167" s="14">
        <v>1000</v>
      </c>
      <c r="H167" s="14">
        <v>496</v>
      </c>
      <c r="I167" s="151">
        <f t="shared" si="20"/>
        <v>0.496</v>
      </c>
      <c r="J167" s="69">
        <v>1000</v>
      </c>
      <c r="K167" s="69"/>
      <c r="L167" s="14">
        <v>1000</v>
      </c>
      <c r="M167" s="11"/>
      <c r="N167" s="71"/>
    </row>
    <row r="168" spans="1:15" s="1" customFormat="1" ht="15.75" thickBot="1" x14ac:dyDescent="0.3">
      <c r="A168" s="74">
        <v>153</v>
      </c>
      <c r="B168" s="19" t="s">
        <v>86</v>
      </c>
      <c r="C168" s="20">
        <v>0</v>
      </c>
      <c r="D168" s="20">
        <v>1000</v>
      </c>
      <c r="E168" s="156">
        <v>1112.5</v>
      </c>
      <c r="F168" s="157">
        <v>1120</v>
      </c>
      <c r="G168" s="158">
        <v>1500</v>
      </c>
      <c r="H168" s="158">
        <v>519</v>
      </c>
      <c r="I168" s="161">
        <f t="shared" si="20"/>
        <v>0.34599999999999997</v>
      </c>
      <c r="J168" s="156">
        <v>750</v>
      </c>
      <c r="K168" s="156"/>
      <c r="L168" s="158">
        <v>750</v>
      </c>
      <c r="M168" s="20"/>
      <c r="N168" s="130" t="s">
        <v>286</v>
      </c>
    </row>
    <row r="169" spans="1:15" s="1" customFormat="1" ht="30.75" thickBot="1" x14ac:dyDescent="0.3">
      <c r="A169" s="21"/>
      <c r="B169" s="78" t="s">
        <v>3</v>
      </c>
      <c r="C169" s="79">
        <f ca="1">SUM(C129:C168)</f>
        <v>25708.09</v>
      </c>
      <c r="D169" s="79">
        <f ca="1">SUM(D129:D168)</f>
        <v>21416.85</v>
      </c>
      <c r="E169" s="163">
        <f ca="1">SUM(E129:E168)</f>
        <v>29403.439999999999</v>
      </c>
      <c r="F169" s="164">
        <f>SUM(F163:F168)</f>
        <v>3503.5</v>
      </c>
      <c r="G169" s="159">
        <f t="shared" ref="G169:H169" si="21">SUM(G163:G168)</f>
        <v>3500</v>
      </c>
      <c r="H169" s="159">
        <f t="shared" si="21"/>
        <v>1465</v>
      </c>
      <c r="I169" s="162">
        <f t="shared" si="20"/>
        <v>0.41857142857142859</v>
      </c>
      <c r="J169" s="163">
        <f t="shared" ref="J169:M169" si="22">SUM(J163:J168)</f>
        <v>2650</v>
      </c>
      <c r="K169" s="163">
        <f t="shared" si="22"/>
        <v>0</v>
      </c>
      <c r="L169" s="159">
        <f t="shared" si="22"/>
        <v>2750</v>
      </c>
      <c r="M169" s="79">
        <f t="shared" si="22"/>
        <v>0</v>
      </c>
      <c r="N169" s="78" t="s">
        <v>163</v>
      </c>
    </row>
    <row r="170" spans="1:15" s="1" customFormat="1" ht="15.75" thickBot="1" x14ac:dyDescent="0.3">
      <c r="A170" s="42"/>
      <c r="B170" s="10"/>
      <c r="C170" s="34"/>
      <c r="D170" s="34"/>
      <c r="E170" s="362"/>
      <c r="F170" s="363"/>
      <c r="G170" s="68"/>
      <c r="H170" s="68"/>
      <c r="I170" s="68"/>
      <c r="J170" s="362"/>
      <c r="K170" s="362"/>
      <c r="L170" s="34"/>
      <c r="M170" s="34"/>
      <c r="N170" s="77"/>
      <c r="O170" s="204"/>
    </row>
    <row r="171" spans="1:15" s="1" customFormat="1" ht="15.75" thickBot="1" x14ac:dyDescent="0.3">
      <c r="A171" s="431" t="s">
        <v>104</v>
      </c>
      <c r="B171" s="432"/>
      <c r="C171" s="432"/>
      <c r="D171" s="432"/>
      <c r="E171" s="432"/>
      <c r="F171" s="432"/>
      <c r="G171" s="432"/>
      <c r="H171" s="432"/>
      <c r="I171" s="432"/>
      <c r="J171" s="432"/>
      <c r="K171" s="432"/>
      <c r="L171" s="432"/>
      <c r="M171" s="432"/>
      <c r="N171" s="432"/>
    </row>
    <row r="172" spans="1:15" s="1" customFormat="1" ht="60.75" thickBot="1" x14ac:dyDescent="0.3">
      <c r="A172" s="2" t="s">
        <v>0</v>
      </c>
      <c r="B172" s="43" t="s">
        <v>1</v>
      </c>
      <c r="C172" s="4" t="s">
        <v>87</v>
      </c>
      <c r="D172" s="4" t="s">
        <v>95</v>
      </c>
      <c r="E172" s="53" t="s">
        <v>151</v>
      </c>
      <c r="F172" s="4" t="s">
        <v>267</v>
      </c>
      <c r="G172" s="4" t="s">
        <v>153</v>
      </c>
      <c r="H172" s="4" t="s">
        <v>94</v>
      </c>
      <c r="I172" s="4" t="s">
        <v>152</v>
      </c>
      <c r="J172" s="53" t="s">
        <v>255</v>
      </c>
      <c r="K172" s="53"/>
      <c r="L172" s="4" t="s">
        <v>188</v>
      </c>
      <c r="M172" s="4"/>
      <c r="N172" s="3" t="s">
        <v>2</v>
      </c>
    </row>
    <row r="173" spans="1:15" s="1" customFormat="1" ht="29.25" thickBot="1" x14ac:dyDescent="0.3">
      <c r="A173" s="5">
        <v>2</v>
      </c>
      <c r="B173" s="6" t="s">
        <v>6</v>
      </c>
      <c r="C173" s="11">
        <v>0</v>
      </c>
      <c r="D173" s="11">
        <v>-446</v>
      </c>
      <c r="E173" s="69">
        <v>0</v>
      </c>
      <c r="F173" s="89">
        <v>0</v>
      </c>
      <c r="G173" s="14">
        <v>0</v>
      </c>
      <c r="H173" s="14"/>
      <c r="I173" s="151"/>
      <c r="J173" s="69">
        <v>0</v>
      </c>
      <c r="K173" s="69"/>
      <c r="L173" s="11">
        <v>0</v>
      </c>
      <c r="M173" s="11">
        <v>0</v>
      </c>
      <c r="N173" s="31" t="s">
        <v>164</v>
      </c>
    </row>
    <row r="174" spans="1:15" s="1" customFormat="1" ht="15.75" thickBot="1" x14ac:dyDescent="0.3">
      <c r="A174" s="5">
        <v>3</v>
      </c>
      <c r="B174" s="6" t="s">
        <v>7</v>
      </c>
      <c r="C174" s="11">
        <v>1286.48</v>
      </c>
      <c r="D174" s="11">
        <v>-230</v>
      </c>
      <c r="E174" s="69">
        <v>1499.11</v>
      </c>
      <c r="F174" s="89">
        <v>1815.25</v>
      </c>
      <c r="G174" s="14">
        <v>1750</v>
      </c>
      <c r="H174" s="14">
        <v>714.99</v>
      </c>
      <c r="I174" s="151">
        <f t="shared" ref="I174:I187" si="23">SUM(H174/G174)</f>
        <v>0.40856571428571431</v>
      </c>
      <c r="J174" s="154">
        <v>2000</v>
      </c>
      <c r="K174" s="69"/>
      <c r="L174" s="11">
        <v>2000</v>
      </c>
      <c r="M174" s="11">
        <v>0</v>
      </c>
      <c r="N174" s="147"/>
    </row>
    <row r="175" spans="1:15" s="1" customFormat="1" ht="15.75" thickBot="1" x14ac:dyDescent="0.3">
      <c r="A175" s="5">
        <v>4</v>
      </c>
      <c r="B175" s="6" t="s">
        <v>8</v>
      </c>
      <c r="C175" s="11">
        <v>2371.67</v>
      </c>
      <c r="D175" s="11">
        <v>2594.64</v>
      </c>
      <c r="E175" s="165">
        <v>3095.36</v>
      </c>
      <c r="F175" s="155">
        <v>4253.01</v>
      </c>
      <c r="G175" s="67">
        <v>2000</v>
      </c>
      <c r="H175" s="67">
        <v>817.85</v>
      </c>
      <c r="I175" s="151">
        <f t="shared" si="23"/>
        <v>0.40892500000000004</v>
      </c>
      <c r="J175" s="154">
        <v>2100</v>
      </c>
      <c r="K175" s="69"/>
      <c r="L175" s="11">
        <v>2500</v>
      </c>
      <c r="M175" s="11"/>
      <c r="N175" s="147"/>
    </row>
    <row r="176" spans="1:15" s="1" customFormat="1" ht="29.25" thickBot="1" x14ac:dyDescent="0.3">
      <c r="A176" s="5">
        <v>15</v>
      </c>
      <c r="B176" s="6" t="s">
        <v>18</v>
      </c>
      <c r="C176" s="11">
        <v>659.4</v>
      </c>
      <c r="D176" s="11">
        <v>672</v>
      </c>
      <c r="E176" s="69">
        <v>677.6</v>
      </c>
      <c r="F176" s="89">
        <v>675.7</v>
      </c>
      <c r="G176" s="61">
        <v>700</v>
      </c>
      <c r="H176" s="61">
        <v>696</v>
      </c>
      <c r="I176" s="151">
        <f t="shared" si="23"/>
        <v>0.99428571428571433</v>
      </c>
      <c r="J176" s="69">
        <v>696</v>
      </c>
      <c r="K176" s="69"/>
      <c r="L176" s="11">
        <v>700</v>
      </c>
      <c r="M176" s="11"/>
      <c r="N176" s="31"/>
    </row>
    <row r="177" spans="1:16" s="1" customFormat="1" ht="29.25" thickBot="1" x14ac:dyDescent="0.3">
      <c r="A177" s="5">
        <v>16</v>
      </c>
      <c r="B177" s="6" t="s">
        <v>19</v>
      </c>
      <c r="C177" s="11">
        <v>877.43</v>
      </c>
      <c r="D177" s="11">
        <v>717.74</v>
      </c>
      <c r="E177" s="69">
        <v>751.76</v>
      </c>
      <c r="F177" s="89">
        <v>214.35</v>
      </c>
      <c r="G177" s="14">
        <v>875</v>
      </c>
      <c r="H177" s="14">
        <v>782.16</v>
      </c>
      <c r="I177" s="151">
        <f t="shared" si="23"/>
        <v>0.89389714285714283</v>
      </c>
      <c r="J177" s="154">
        <v>1000</v>
      </c>
      <c r="K177" s="69"/>
      <c r="L177" s="11">
        <v>1000</v>
      </c>
      <c r="M177" s="11"/>
      <c r="N177" s="147"/>
    </row>
    <row r="178" spans="1:16" s="1" customFormat="1" ht="29.25" thickBot="1" x14ac:dyDescent="0.3">
      <c r="A178" s="5">
        <v>17</v>
      </c>
      <c r="B178" s="6" t="s">
        <v>20</v>
      </c>
      <c r="C178" s="11">
        <v>118.2</v>
      </c>
      <c r="D178" s="11">
        <v>172.9</v>
      </c>
      <c r="E178" s="69">
        <v>26.03</v>
      </c>
      <c r="F178" s="89">
        <v>117.74</v>
      </c>
      <c r="G178" s="14">
        <v>500</v>
      </c>
      <c r="H178" s="14">
        <v>32.590000000000003</v>
      </c>
      <c r="I178" s="151">
        <f t="shared" si="23"/>
        <v>6.5180000000000002E-2</v>
      </c>
      <c r="J178" s="69">
        <v>120</v>
      </c>
      <c r="K178" s="69"/>
      <c r="L178" s="11">
        <v>200</v>
      </c>
      <c r="M178" s="11"/>
      <c r="N178" s="6"/>
    </row>
    <row r="179" spans="1:16" s="1" customFormat="1" ht="15.75" thickBot="1" x14ac:dyDescent="0.3">
      <c r="A179" s="5">
        <v>21</v>
      </c>
      <c r="B179" s="6" t="s">
        <v>24</v>
      </c>
      <c r="C179" s="11">
        <v>550</v>
      </c>
      <c r="D179" s="11">
        <v>550</v>
      </c>
      <c r="E179" s="69">
        <v>550</v>
      </c>
      <c r="F179" s="89">
        <v>550</v>
      </c>
      <c r="G179" s="14">
        <v>550</v>
      </c>
      <c r="H179" s="14">
        <v>275</v>
      </c>
      <c r="I179" s="151">
        <f t="shared" si="23"/>
        <v>0.5</v>
      </c>
      <c r="J179" s="69">
        <v>550</v>
      </c>
      <c r="K179" s="69"/>
      <c r="L179" s="360">
        <v>550</v>
      </c>
      <c r="M179" s="11"/>
      <c r="N179" s="354" t="s">
        <v>334</v>
      </c>
    </row>
    <row r="180" spans="1:16" s="1" customFormat="1" ht="15.75" thickBot="1" x14ac:dyDescent="0.3">
      <c r="A180" s="5">
        <v>62</v>
      </c>
      <c r="B180" s="6" t="s">
        <v>51</v>
      </c>
      <c r="C180" s="11">
        <v>906.68</v>
      </c>
      <c r="D180" s="11">
        <v>924</v>
      </c>
      <c r="E180" s="61">
        <v>931.7</v>
      </c>
      <c r="F180" s="127">
        <v>997.85</v>
      </c>
      <c r="G180" s="14">
        <v>960</v>
      </c>
      <c r="H180" s="14">
        <v>1104.8699999999999</v>
      </c>
      <c r="I180" s="151">
        <f t="shared" si="23"/>
        <v>1.1509062499999998</v>
      </c>
      <c r="J180" s="61">
        <v>1104.8699999999999</v>
      </c>
      <c r="K180" s="61"/>
      <c r="L180" s="11">
        <v>1100</v>
      </c>
      <c r="M180" s="11">
        <v>0</v>
      </c>
      <c r="N180" s="6" t="s">
        <v>93</v>
      </c>
    </row>
    <row r="181" spans="1:16" s="1" customFormat="1" ht="15.75" thickBot="1" x14ac:dyDescent="0.3">
      <c r="A181" s="5">
        <v>63</v>
      </c>
      <c r="B181" s="6" t="s">
        <v>52</v>
      </c>
      <c r="C181" s="11">
        <v>121.11</v>
      </c>
      <c r="D181" s="11">
        <v>119.5</v>
      </c>
      <c r="E181" s="61">
        <v>150.85</v>
      </c>
      <c r="F181" s="127">
        <v>196.56</v>
      </c>
      <c r="G181" s="14">
        <v>150</v>
      </c>
      <c r="H181" s="14">
        <v>74.180000000000007</v>
      </c>
      <c r="I181" s="151">
        <f t="shared" si="23"/>
        <v>0.49453333333333338</v>
      </c>
      <c r="J181" s="61">
        <v>150</v>
      </c>
      <c r="K181" s="61"/>
      <c r="L181" s="11">
        <v>150</v>
      </c>
      <c r="M181" s="11"/>
      <c r="N181" s="6"/>
    </row>
    <row r="182" spans="1:16" s="1" customFormat="1" ht="15.75" thickBot="1" x14ac:dyDescent="0.3">
      <c r="A182" s="5">
        <v>64</v>
      </c>
      <c r="B182" s="6" t="s">
        <v>53</v>
      </c>
      <c r="C182" s="11">
        <v>588.63</v>
      </c>
      <c r="D182" s="11">
        <v>678.95</v>
      </c>
      <c r="E182" s="61">
        <v>735.43</v>
      </c>
      <c r="F182" s="127">
        <v>944.77</v>
      </c>
      <c r="G182" s="14">
        <v>875</v>
      </c>
      <c r="H182" s="14">
        <v>655.64</v>
      </c>
      <c r="I182" s="151">
        <f t="shared" si="23"/>
        <v>0.74930285714285716</v>
      </c>
      <c r="J182" s="61">
        <v>1200</v>
      </c>
      <c r="K182" s="61"/>
      <c r="L182" s="11">
        <v>1200</v>
      </c>
      <c r="M182" s="11"/>
      <c r="N182" s="31"/>
    </row>
    <row r="183" spans="1:16" s="1" customFormat="1" ht="15.75" thickBot="1" x14ac:dyDescent="0.3">
      <c r="A183" s="5">
        <v>66</v>
      </c>
      <c r="B183" s="6" t="s">
        <v>55</v>
      </c>
      <c r="C183" s="11">
        <v>621.85</v>
      </c>
      <c r="D183" s="11">
        <v>461.37</v>
      </c>
      <c r="E183" s="54">
        <v>486.15</v>
      </c>
      <c r="F183" s="11">
        <v>527.6</v>
      </c>
      <c r="G183" s="11">
        <v>700</v>
      </c>
      <c r="H183" s="11">
        <v>360.1</v>
      </c>
      <c r="I183" s="146">
        <f t="shared" si="23"/>
        <v>0.51442857142857146</v>
      </c>
      <c r="J183" s="111">
        <v>700</v>
      </c>
      <c r="K183" s="54"/>
      <c r="L183" s="11">
        <v>700</v>
      </c>
      <c r="M183" s="11"/>
      <c r="N183" s="148"/>
      <c r="O183" s="15"/>
      <c r="P183" s="15"/>
    </row>
    <row r="184" spans="1:16" s="1" customFormat="1" ht="29.25" thickBot="1" x14ac:dyDescent="0.3">
      <c r="A184" s="116">
        <v>126</v>
      </c>
      <c r="B184" s="117" t="s">
        <v>284</v>
      </c>
      <c r="C184" s="14">
        <v>351.66</v>
      </c>
      <c r="D184" s="14">
        <v>426.3</v>
      </c>
      <c r="E184" s="69">
        <v>476.17</v>
      </c>
      <c r="F184" s="255">
        <v>904.34</v>
      </c>
      <c r="G184" s="364">
        <v>800</v>
      </c>
      <c r="H184" s="14">
        <v>376.52</v>
      </c>
      <c r="I184" s="151">
        <f t="shared" si="23"/>
        <v>0.47064999999999996</v>
      </c>
      <c r="J184" s="165">
        <v>800</v>
      </c>
      <c r="K184" s="69"/>
      <c r="L184" s="14">
        <v>550</v>
      </c>
      <c r="M184" s="14"/>
      <c r="N184" s="139" t="s">
        <v>161</v>
      </c>
    </row>
    <row r="185" spans="1:16" s="1" customFormat="1" ht="15.75" thickBot="1" x14ac:dyDescent="0.3">
      <c r="A185" s="116" t="s">
        <v>120</v>
      </c>
      <c r="B185" s="117" t="s">
        <v>287</v>
      </c>
      <c r="C185" s="14"/>
      <c r="D185" s="14"/>
      <c r="E185" s="69"/>
      <c r="F185" s="249">
        <v>0</v>
      </c>
      <c r="G185" s="335">
        <v>0</v>
      </c>
      <c r="H185" s="14">
        <v>0</v>
      </c>
      <c r="I185" s="14"/>
      <c r="J185" s="154">
        <v>500</v>
      </c>
      <c r="K185" s="69"/>
      <c r="L185" s="14">
        <v>500</v>
      </c>
      <c r="M185" s="14"/>
      <c r="N185" s="71" t="s">
        <v>171</v>
      </c>
    </row>
    <row r="186" spans="1:16" s="1" customFormat="1" ht="15.75" thickBot="1" x14ac:dyDescent="0.3">
      <c r="A186" s="5">
        <v>191</v>
      </c>
      <c r="B186" s="6" t="s">
        <v>288</v>
      </c>
      <c r="C186" s="11"/>
      <c r="D186" s="28"/>
      <c r="E186" s="69">
        <v>56.9</v>
      </c>
      <c r="F186" s="89">
        <v>58.84</v>
      </c>
      <c r="G186" s="14">
        <v>100</v>
      </c>
      <c r="H186" s="14">
        <v>0</v>
      </c>
      <c r="I186" s="151">
        <f t="shared" si="23"/>
        <v>0</v>
      </c>
      <c r="J186" s="69">
        <v>100</v>
      </c>
      <c r="K186" s="69"/>
      <c r="L186" s="11">
        <v>60</v>
      </c>
      <c r="M186" s="11"/>
      <c r="N186" s="6"/>
    </row>
    <row r="187" spans="1:16" s="72" customFormat="1" ht="30.75" thickBot="1" x14ac:dyDescent="0.3">
      <c r="A187" s="5"/>
      <c r="B187" s="7" t="s">
        <v>3</v>
      </c>
      <c r="C187" s="12">
        <f t="shared" ref="C187:H187" si="24">SUM(C173:C186)</f>
        <v>8453.11</v>
      </c>
      <c r="D187" s="12">
        <f t="shared" si="24"/>
        <v>6641.4000000000005</v>
      </c>
      <c r="E187" s="153">
        <f t="shared" si="24"/>
        <v>9437.06</v>
      </c>
      <c r="F187" s="166">
        <f t="shared" si="24"/>
        <v>11256.01</v>
      </c>
      <c r="G187" s="48">
        <f t="shared" si="24"/>
        <v>9960</v>
      </c>
      <c r="H187" s="48">
        <f t="shared" si="24"/>
        <v>5889.9000000000015</v>
      </c>
      <c r="I187" s="152">
        <f t="shared" si="23"/>
        <v>0.59135542168674715</v>
      </c>
      <c r="J187" s="167">
        <f>SUM(J173:J186)</f>
        <v>11020.869999999999</v>
      </c>
      <c r="K187" s="69">
        <f>SUM(K173:K186)</f>
        <v>0</v>
      </c>
      <c r="L187" s="12">
        <f>SUM(L173:L186)</f>
        <v>11210</v>
      </c>
      <c r="M187" s="12">
        <f>SUM(M173:M186)</f>
        <v>0</v>
      </c>
      <c r="N187" s="41" t="s">
        <v>289</v>
      </c>
    </row>
    <row r="188" spans="1:16" s="1" customFormat="1" ht="15.75" thickBot="1" x14ac:dyDescent="0.3">
      <c r="A188" s="44"/>
      <c r="B188" s="45"/>
      <c r="C188" s="16"/>
      <c r="D188" s="16"/>
      <c r="E188" s="344"/>
      <c r="F188" s="345"/>
      <c r="G188" s="52"/>
      <c r="H188" s="52"/>
      <c r="I188" s="52"/>
      <c r="J188" s="344"/>
      <c r="K188" s="344"/>
      <c r="L188" s="16"/>
      <c r="M188" s="16"/>
      <c r="N188" s="51"/>
      <c r="O188" s="204"/>
    </row>
    <row r="189" spans="1:16" s="1" customFormat="1" ht="15.75" thickBot="1" x14ac:dyDescent="0.3">
      <c r="A189" s="350"/>
      <c r="B189" s="340"/>
      <c r="C189" s="340"/>
      <c r="D189" s="340"/>
      <c r="E189" s="351"/>
      <c r="F189" s="352"/>
      <c r="G189" s="340"/>
      <c r="H189" s="340"/>
      <c r="I189" s="340"/>
      <c r="J189" s="351"/>
      <c r="K189" s="351"/>
      <c r="L189" s="340"/>
      <c r="M189" s="340"/>
      <c r="N189" s="340"/>
    </row>
    <row r="190" spans="1:16" s="1" customFormat="1" ht="15.75" thickBot="1" x14ac:dyDescent="0.3">
      <c r="A190" s="431" t="s">
        <v>303</v>
      </c>
      <c r="B190" s="432"/>
      <c r="C190" s="432"/>
      <c r="D190" s="432"/>
      <c r="E190" s="432"/>
      <c r="F190" s="432"/>
      <c r="G190" s="432"/>
      <c r="H190" s="432"/>
      <c r="I190" s="432"/>
      <c r="J190" s="432"/>
      <c r="K190" s="432"/>
      <c r="L190" s="432"/>
      <c r="M190" s="432"/>
      <c r="N190" s="432"/>
    </row>
    <row r="191" spans="1:16" s="1" customFormat="1" ht="60.75" thickBot="1" x14ac:dyDescent="0.3">
      <c r="A191" s="2" t="s">
        <v>0</v>
      </c>
      <c r="B191" s="43" t="s">
        <v>1</v>
      </c>
      <c r="C191" s="4" t="s">
        <v>87</v>
      </c>
      <c r="D191" s="4" t="s">
        <v>95</v>
      </c>
      <c r="E191" s="53" t="s">
        <v>151</v>
      </c>
      <c r="F191" s="4" t="s">
        <v>267</v>
      </c>
      <c r="G191" s="33" t="s">
        <v>153</v>
      </c>
      <c r="H191" s="4" t="s">
        <v>94</v>
      </c>
      <c r="I191" s="4" t="s">
        <v>152</v>
      </c>
      <c r="J191" s="53" t="s">
        <v>255</v>
      </c>
      <c r="K191" s="53"/>
      <c r="L191" s="4" t="s">
        <v>188</v>
      </c>
      <c r="M191" s="4"/>
      <c r="N191" s="3" t="s">
        <v>2</v>
      </c>
    </row>
    <row r="192" spans="1:16" s="1" customFormat="1" ht="29.25" thickBot="1" x14ac:dyDescent="0.3">
      <c r="A192" s="5">
        <v>41</v>
      </c>
      <c r="B192" s="6" t="s">
        <v>290</v>
      </c>
      <c r="C192" s="11">
        <v>25760.53</v>
      </c>
      <c r="D192" s="11"/>
      <c r="E192" s="54">
        <v>25500</v>
      </c>
      <c r="F192" s="365">
        <v>20416.12</v>
      </c>
      <c r="G192" s="335">
        <v>27000</v>
      </c>
      <c r="H192" s="256">
        <v>15440.81</v>
      </c>
      <c r="I192" s="173">
        <f t="shared" ref="I192:I216" si="25">SUM(H192/G192)</f>
        <v>0.57188185185185181</v>
      </c>
      <c r="J192" s="52">
        <v>26470</v>
      </c>
      <c r="K192" s="184"/>
      <c r="L192" s="111">
        <v>27300</v>
      </c>
      <c r="M192" s="16"/>
      <c r="N192" s="17" t="s">
        <v>182</v>
      </c>
    </row>
    <row r="193" spans="1:14" s="1" customFormat="1" ht="15.75" thickBot="1" x14ac:dyDescent="0.3">
      <c r="A193" s="5">
        <v>42</v>
      </c>
      <c r="B193" s="6" t="s">
        <v>292</v>
      </c>
      <c r="C193" s="11">
        <v>6054.67</v>
      </c>
      <c r="D193" s="11"/>
      <c r="E193" s="54">
        <v>6900</v>
      </c>
      <c r="F193" s="91">
        <v>6190.69</v>
      </c>
      <c r="G193" s="335">
        <v>7735</v>
      </c>
      <c r="H193" s="256">
        <v>4602.0600000000004</v>
      </c>
      <c r="I193" s="173">
        <f t="shared" si="25"/>
        <v>0.59496574014221082</v>
      </c>
      <c r="J193" s="64">
        <v>7890</v>
      </c>
      <c r="K193" s="184"/>
      <c r="L193" s="185">
        <v>8000</v>
      </c>
      <c r="M193" s="29"/>
      <c r="N193" s="30" t="s">
        <v>165</v>
      </c>
    </row>
    <row r="194" spans="1:14" s="1" customFormat="1" ht="15.75" thickBot="1" x14ac:dyDescent="0.3">
      <c r="A194" s="5">
        <v>43</v>
      </c>
      <c r="B194" s="6" t="s">
        <v>293</v>
      </c>
      <c r="C194" s="11">
        <v>6062.48</v>
      </c>
      <c r="D194" s="11"/>
      <c r="E194" s="54">
        <v>5000</v>
      </c>
      <c r="F194" s="168">
        <v>5929.71</v>
      </c>
      <c r="G194" s="335">
        <v>5460</v>
      </c>
      <c r="H194" s="257">
        <v>2892.57</v>
      </c>
      <c r="I194" s="174">
        <f t="shared" si="25"/>
        <v>0.52977472527472536</v>
      </c>
      <c r="J194" s="64">
        <v>5000</v>
      </c>
      <c r="K194" s="186"/>
      <c r="L194" s="185">
        <v>4710</v>
      </c>
      <c r="M194" s="29"/>
      <c r="N194" s="30" t="s">
        <v>183</v>
      </c>
    </row>
    <row r="195" spans="1:14" s="1" customFormat="1" ht="29.25" thickBot="1" x14ac:dyDescent="0.3">
      <c r="A195" s="5">
        <v>44</v>
      </c>
      <c r="B195" s="6" t="s">
        <v>291</v>
      </c>
      <c r="C195" s="11">
        <v>1750.68</v>
      </c>
      <c r="D195" s="11"/>
      <c r="E195" s="54">
        <v>1900</v>
      </c>
      <c r="F195" s="91">
        <v>2223.4499999999998</v>
      </c>
      <c r="G195" s="335">
        <v>2275</v>
      </c>
      <c r="H195" s="256">
        <v>1327.06</v>
      </c>
      <c r="I195" s="173">
        <f t="shared" si="25"/>
        <v>0.58332307692307694</v>
      </c>
      <c r="J195" s="64">
        <v>2275</v>
      </c>
      <c r="K195" s="184"/>
      <c r="L195" s="185">
        <v>2340</v>
      </c>
      <c r="M195" s="29"/>
      <c r="N195" s="36" t="s">
        <v>96</v>
      </c>
    </row>
    <row r="196" spans="1:14" s="1" customFormat="1" ht="15.75" thickBot="1" x14ac:dyDescent="0.3">
      <c r="A196" s="5">
        <v>45</v>
      </c>
      <c r="B196" s="6" t="s">
        <v>306</v>
      </c>
      <c r="C196" s="11">
        <v>434.84</v>
      </c>
      <c r="D196" s="11"/>
      <c r="E196" s="54">
        <v>1200</v>
      </c>
      <c r="F196" s="91">
        <v>417.27</v>
      </c>
      <c r="G196" s="335">
        <v>1560</v>
      </c>
      <c r="H196" s="11">
        <v>1279.54</v>
      </c>
      <c r="I196" s="143">
        <f t="shared" si="25"/>
        <v>0.82021794871794873</v>
      </c>
      <c r="J196" s="54">
        <v>1800</v>
      </c>
      <c r="K196" s="54"/>
      <c r="L196" s="11">
        <v>1400</v>
      </c>
      <c r="M196" s="11"/>
      <c r="N196" s="36" t="s">
        <v>305</v>
      </c>
    </row>
    <row r="197" spans="1:14" s="1" customFormat="1" ht="15.75" thickBot="1" x14ac:dyDescent="0.3">
      <c r="A197" s="5">
        <v>46</v>
      </c>
      <c r="B197" s="6" t="s">
        <v>37</v>
      </c>
      <c r="C197" s="11">
        <v>244.06</v>
      </c>
      <c r="D197" s="11"/>
      <c r="E197" s="54" t="s">
        <v>166</v>
      </c>
      <c r="F197" s="62">
        <v>31.5</v>
      </c>
      <c r="G197" s="11">
        <v>300</v>
      </c>
      <c r="H197" s="11">
        <v>67.05</v>
      </c>
      <c r="I197" s="172">
        <f t="shared" si="25"/>
        <v>0.2235</v>
      </c>
      <c r="J197" s="54">
        <v>100</v>
      </c>
      <c r="K197" s="54"/>
      <c r="L197" s="11">
        <v>300</v>
      </c>
      <c r="M197" s="11"/>
      <c r="N197" s="6"/>
    </row>
    <row r="198" spans="1:14" s="1" customFormat="1" ht="29.25" thickBot="1" x14ac:dyDescent="0.3">
      <c r="A198" s="5">
        <v>47</v>
      </c>
      <c r="B198" s="6" t="s">
        <v>38</v>
      </c>
      <c r="C198" s="11">
        <v>71.75</v>
      </c>
      <c r="D198" s="11"/>
      <c r="E198" s="54" t="s">
        <v>166</v>
      </c>
      <c r="F198" s="62">
        <v>11.4</v>
      </c>
      <c r="G198" s="11">
        <v>100</v>
      </c>
      <c r="H198" s="11">
        <v>17.600000000000001</v>
      </c>
      <c r="I198" s="172">
        <f t="shared" si="25"/>
        <v>0.17600000000000002</v>
      </c>
      <c r="J198" s="54">
        <v>30</v>
      </c>
      <c r="K198" s="54"/>
      <c r="L198" s="11">
        <v>100</v>
      </c>
      <c r="M198" s="11"/>
      <c r="N198" s="6"/>
    </row>
    <row r="199" spans="1:14" s="1" customFormat="1" ht="29.25" thickBot="1" x14ac:dyDescent="0.3">
      <c r="A199" s="5">
        <v>48</v>
      </c>
      <c r="B199" s="6" t="s">
        <v>39</v>
      </c>
      <c r="C199" s="11">
        <v>20.399999999999999</v>
      </c>
      <c r="D199" s="11"/>
      <c r="E199" s="54" t="s">
        <v>166</v>
      </c>
      <c r="F199" s="366">
        <v>369.13</v>
      </c>
      <c r="G199" s="11">
        <v>50</v>
      </c>
      <c r="H199" s="11">
        <v>24.2</v>
      </c>
      <c r="I199" s="172">
        <f t="shared" si="25"/>
        <v>0.48399999999999999</v>
      </c>
      <c r="J199" s="54">
        <v>30</v>
      </c>
      <c r="K199" s="54"/>
      <c r="L199" s="11">
        <v>50</v>
      </c>
      <c r="M199" s="11"/>
      <c r="N199" s="354" t="s">
        <v>295</v>
      </c>
    </row>
    <row r="200" spans="1:14" s="1" customFormat="1" ht="29.25" thickBot="1" x14ac:dyDescent="0.3">
      <c r="A200" s="5">
        <v>49</v>
      </c>
      <c r="B200" s="6" t="s">
        <v>40</v>
      </c>
      <c r="C200" s="11">
        <v>0</v>
      </c>
      <c r="D200" s="11"/>
      <c r="E200" s="54" t="s">
        <v>166</v>
      </c>
      <c r="F200" s="62">
        <v>0</v>
      </c>
      <c r="G200" s="11">
        <v>0</v>
      </c>
      <c r="H200" s="11">
        <v>0</v>
      </c>
      <c r="I200" s="172"/>
      <c r="J200" s="54">
        <v>0</v>
      </c>
      <c r="K200" s="54"/>
      <c r="L200" s="11">
        <v>0</v>
      </c>
      <c r="M200" s="11"/>
      <c r="N200" s="7"/>
    </row>
    <row r="201" spans="1:14" s="1" customFormat="1" ht="15.75" thickBot="1" x14ac:dyDescent="0.3">
      <c r="A201" s="5">
        <v>50</v>
      </c>
      <c r="B201" s="6" t="s">
        <v>36</v>
      </c>
      <c r="C201" s="11">
        <v>7.52</v>
      </c>
      <c r="D201" s="11"/>
      <c r="E201" s="54" t="s">
        <v>166</v>
      </c>
      <c r="F201" s="62">
        <v>0</v>
      </c>
      <c r="G201" s="11">
        <v>50</v>
      </c>
      <c r="H201" s="11">
        <v>0</v>
      </c>
      <c r="I201" s="172">
        <f t="shared" si="25"/>
        <v>0</v>
      </c>
      <c r="J201" s="54">
        <v>0</v>
      </c>
      <c r="K201" s="54"/>
      <c r="L201" s="11">
        <v>50</v>
      </c>
      <c r="M201" s="11"/>
      <c r="N201" s="7"/>
    </row>
    <row r="202" spans="1:14" s="1" customFormat="1" ht="15.75" thickBot="1" x14ac:dyDescent="0.3">
      <c r="A202" s="5">
        <v>51</v>
      </c>
      <c r="B202" s="6" t="s">
        <v>41</v>
      </c>
      <c r="C202" s="11">
        <v>104.96</v>
      </c>
      <c r="D202" s="11"/>
      <c r="E202" s="54" t="s">
        <v>166</v>
      </c>
      <c r="F202" s="62">
        <v>260.92</v>
      </c>
      <c r="G202" s="11">
        <v>200</v>
      </c>
      <c r="H202" s="11">
        <v>0</v>
      </c>
      <c r="I202" s="172">
        <f t="shared" si="25"/>
        <v>0</v>
      </c>
      <c r="J202" s="54">
        <v>200</v>
      </c>
      <c r="K202" s="54"/>
      <c r="L202" s="11">
        <v>200</v>
      </c>
      <c r="M202" s="11"/>
      <c r="N202" s="6" t="s">
        <v>99</v>
      </c>
    </row>
    <row r="203" spans="1:14" s="1" customFormat="1" ht="15.75" thickBot="1" x14ac:dyDescent="0.3">
      <c r="A203" s="5">
        <v>52</v>
      </c>
      <c r="B203" s="6" t="s">
        <v>42</v>
      </c>
      <c r="C203" s="11">
        <v>1927.82</v>
      </c>
      <c r="D203" s="11"/>
      <c r="E203" s="54">
        <v>2300</v>
      </c>
      <c r="F203" s="366">
        <v>9011.7099999999991</v>
      </c>
      <c r="G203" s="11">
        <v>2500</v>
      </c>
      <c r="H203" s="11">
        <v>1452.71</v>
      </c>
      <c r="I203" s="143">
        <f t="shared" si="25"/>
        <v>0.58108400000000004</v>
      </c>
      <c r="J203" s="54">
        <v>2500</v>
      </c>
      <c r="K203" s="54"/>
      <c r="L203" s="11">
        <v>2500</v>
      </c>
      <c r="M203" s="11"/>
      <c r="N203" s="354" t="s">
        <v>297</v>
      </c>
    </row>
    <row r="204" spans="1:14" s="1" customFormat="1" ht="15.75" thickBot="1" x14ac:dyDescent="0.3">
      <c r="A204" s="5">
        <v>53</v>
      </c>
      <c r="B204" s="6" t="s">
        <v>44</v>
      </c>
      <c r="C204" s="11">
        <v>0.92</v>
      </c>
      <c r="D204" s="11"/>
      <c r="E204" s="54">
        <v>0</v>
      </c>
      <c r="F204" s="62">
        <v>0</v>
      </c>
      <c r="G204" s="11">
        <v>0</v>
      </c>
      <c r="H204" s="11">
        <v>131.94999999999999</v>
      </c>
      <c r="I204" s="143"/>
      <c r="J204" s="54">
        <v>135</v>
      </c>
      <c r="K204" s="54"/>
      <c r="L204" s="11">
        <v>0</v>
      </c>
      <c r="M204" s="11"/>
      <c r="N204" s="7"/>
    </row>
    <row r="205" spans="1:14" s="1" customFormat="1" ht="15.75" thickBot="1" x14ac:dyDescent="0.3">
      <c r="A205" s="5">
        <v>54</v>
      </c>
      <c r="B205" s="6" t="s">
        <v>296</v>
      </c>
      <c r="C205" s="11"/>
      <c r="D205" s="11"/>
      <c r="E205" s="54"/>
      <c r="F205" s="62">
        <v>0</v>
      </c>
      <c r="G205" s="11">
        <v>0</v>
      </c>
      <c r="H205" s="11">
        <v>0</v>
      </c>
      <c r="I205" s="143"/>
      <c r="J205" s="54">
        <v>0</v>
      </c>
      <c r="K205" s="54"/>
      <c r="L205" s="11">
        <v>0</v>
      </c>
      <c r="M205" s="11"/>
      <c r="N205" s="7"/>
    </row>
    <row r="206" spans="1:14" s="1" customFormat="1" ht="29.25" thickBot="1" x14ac:dyDescent="0.3">
      <c r="A206" s="5">
        <v>55</v>
      </c>
      <c r="B206" s="6" t="s">
        <v>45</v>
      </c>
      <c r="C206" s="11">
        <v>1525.64</v>
      </c>
      <c r="D206" s="11"/>
      <c r="E206" s="54">
        <v>1550</v>
      </c>
      <c r="F206" s="366">
        <v>0</v>
      </c>
      <c r="G206" s="11">
        <v>1560</v>
      </c>
      <c r="H206" s="11">
        <v>809.53</v>
      </c>
      <c r="I206" s="143">
        <f t="shared" si="25"/>
        <v>0.51892948717948717</v>
      </c>
      <c r="J206" s="54">
        <v>1500</v>
      </c>
      <c r="K206" s="54"/>
      <c r="L206" s="11">
        <v>1616</v>
      </c>
      <c r="M206" s="11"/>
      <c r="N206" s="31"/>
    </row>
    <row r="207" spans="1:14" s="1" customFormat="1" ht="15.75" thickBot="1" x14ac:dyDescent="0.3">
      <c r="A207" s="5">
        <v>56</v>
      </c>
      <c r="B207" s="6" t="s">
        <v>46</v>
      </c>
      <c r="C207" s="11">
        <v>9.44</v>
      </c>
      <c r="D207" s="11"/>
      <c r="E207" s="54">
        <v>0</v>
      </c>
      <c r="F207" s="62">
        <v>0</v>
      </c>
      <c r="G207" s="11">
        <v>0</v>
      </c>
      <c r="H207" s="11">
        <v>0</v>
      </c>
      <c r="I207" s="11"/>
      <c r="J207" s="54">
        <v>0</v>
      </c>
      <c r="K207" s="54"/>
      <c r="L207" s="11">
        <v>0</v>
      </c>
      <c r="M207" s="11"/>
      <c r="N207" s="7"/>
    </row>
    <row r="208" spans="1:14" s="1" customFormat="1" ht="29.25" thickBot="1" x14ac:dyDescent="0.3">
      <c r="A208" s="5">
        <v>57</v>
      </c>
      <c r="B208" s="6" t="s">
        <v>47</v>
      </c>
      <c r="C208" s="11">
        <v>0</v>
      </c>
      <c r="D208" s="11"/>
      <c r="E208" s="54">
        <v>0</v>
      </c>
      <c r="F208" s="62">
        <v>0</v>
      </c>
      <c r="G208" s="11">
        <v>0</v>
      </c>
      <c r="H208" s="11">
        <v>0</v>
      </c>
      <c r="I208" s="11"/>
      <c r="J208" s="54">
        <v>0</v>
      </c>
      <c r="K208" s="54"/>
      <c r="L208" s="11">
        <v>0</v>
      </c>
      <c r="M208" s="11"/>
      <c r="N208" s="31"/>
    </row>
    <row r="209" spans="1:14" s="1" customFormat="1" ht="29.25" thickBot="1" x14ac:dyDescent="0.3">
      <c r="A209" s="5">
        <v>58</v>
      </c>
      <c r="B209" s="6" t="s">
        <v>48</v>
      </c>
      <c r="C209" s="11">
        <v>0</v>
      </c>
      <c r="D209" s="11"/>
      <c r="E209" s="54">
        <v>0</v>
      </c>
      <c r="F209" s="62">
        <v>0</v>
      </c>
      <c r="G209" s="11">
        <v>0</v>
      </c>
      <c r="H209" s="11">
        <v>0</v>
      </c>
      <c r="I209" s="11">
        <v>0</v>
      </c>
      <c r="J209" s="54">
        <v>0</v>
      </c>
      <c r="K209" s="54"/>
      <c r="L209" s="11">
        <v>0</v>
      </c>
      <c r="M209" s="11"/>
      <c r="N209" s="7"/>
    </row>
    <row r="210" spans="1:14" s="1" customFormat="1" ht="29.25" thickBot="1" x14ac:dyDescent="0.3">
      <c r="A210" s="5">
        <v>59</v>
      </c>
      <c r="B210" s="6" t="s">
        <v>49</v>
      </c>
      <c r="C210" s="11">
        <v>0</v>
      </c>
      <c r="D210" s="11"/>
      <c r="E210" s="54">
        <v>0</v>
      </c>
      <c r="F210" s="62">
        <v>0</v>
      </c>
      <c r="G210" s="11">
        <v>0</v>
      </c>
      <c r="H210" s="11">
        <v>0</v>
      </c>
      <c r="I210" s="11"/>
      <c r="J210" s="54">
        <v>0</v>
      </c>
      <c r="K210" s="54"/>
      <c r="L210" s="11">
        <v>0</v>
      </c>
      <c r="M210" s="11"/>
      <c r="N210" s="7"/>
    </row>
    <row r="211" spans="1:14" s="1" customFormat="1" ht="29.25" thickBot="1" x14ac:dyDescent="0.3">
      <c r="A211" s="5">
        <v>60</v>
      </c>
      <c r="B211" s="6" t="s">
        <v>50</v>
      </c>
      <c r="C211" s="11">
        <v>0</v>
      </c>
      <c r="D211" s="11"/>
      <c r="E211" s="54">
        <v>0</v>
      </c>
      <c r="F211" s="217">
        <v>0</v>
      </c>
      <c r="G211" s="11">
        <v>0</v>
      </c>
      <c r="H211" s="11">
        <v>0</v>
      </c>
      <c r="I211" s="11"/>
      <c r="J211" s="54">
        <v>0</v>
      </c>
      <c r="K211" s="54"/>
      <c r="L211" s="11">
        <v>0</v>
      </c>
      <c r="M211" s="11"/>
      <c r="N211" s="7"/>
    </row>
    <row r="212" spans="1:14" s="1" customFormat="1" ht="29.25" thickBot="1" x14ac:dyDescent="0.3">
      <c r="A212" s="5">
        <v>70</v>
      </c>
      <c r="B212" s="6" t="s">
        <v>61</v>
      </c>
      <c r="C212" s="11">
        <v>-20</v>
      </c>
      <c r="D212" s="11">
        <v>873.33</v>
      </c>
      <c r="E212" s="52">
        <v>259</v>
      </c>
      <c r="F212" s="367">
        <v>2265.58</v>
      </c>
      <c r="G212" s="11">
        <v>1500</v>
      </c>
      <c r="H212" s="11">
        <v>267.2</v>
      </c>
      <c r="I212" s="143">
        <f t="shared" si="25"/>
        <v>0.17813333333333334</v>
      </c>
      <c r="J212" s="11">
        <v>500</v>
      </c>
      <c r="K212" s="54"/>
      <c r="L212" s="11">
        <v>1500</v>
      </c>
      <c r="M212" s="11"/>
      <c r="N212" s="71" t="s">
        <v>298</v>
      </c>
    </row>
    <row r="213" spans="1:14" s="1" customFormat="1" ht="15.75" thickBot="1" x14ac:dyDescent="0.3">
      <c r="A213" s="5">
        <v>183</v>
      </c>
      <c r="B213" s="6" t="s">
        <v>43</v>
      </c>
      <c r="C213" s="11">
        <v>0</v>
      </c>
      <c r="D213" s="11"/>
      <c r="E213" s="54">
        <v>6000</v>
      </c>
      <c r="F213" s="366">
        <v>8877</v>
      </c>
      <c r="G213" s="11">
        <v>5500</v>
      </c>
      <c r="H213" s="11">
        <v>3119.06</v>
      </c>
      <c r="I213" s="143">
        <f t="shared" si="25"/>
        <v>0.56710181818181815</v>
      </c>
      <c r="J213" s="61">
        <v>5347</v>
      </c>
      <c r="K213" s="54"/>
      <c r="L213" s="14">
        <v>5660</v>
      </c>
      <c r="M213" s="14"/>
      <c r="N213" s="31" t="s">
        <v>299</v>
      </c>
    </row>
    <row r="214" spans="1:14" s="1" customFormat="1" ht="15.75" thickBot="1" x14ac:dyDescent="0.3">
      <c r="A214" s="5">
        <v>188</v>
      </c>
      <c r="B214" s="6" t="s">
        <v>294</v>
      </c>
      <c r="C214" s="11"/>
      <c r="D214" s="11"/>
      <c r="E214" s="54">
        <v>925</v>
      </c>
      <c r="F214" s="91">
        <v>2285.11</v>
      </c>
      <c r="G214" s="335">
        <v>4550</v>
      </c>
      <c r="H214" s="11">
        <v>2285.11</v>
      </c>
      <c r="I214" s="143">
        <f t="shared" si="25"/>
        <v>0.5022219780219781</v>
      </c>
      <c r="J214" s="54">
        <v>3950</v>
      </c>
      <c r="K214" s="54"/>
      <c r="L214" s="11">
        <v>4710</v>
      </c>
      <c r="M214" s="11"/>
      <c r="N214" s="31" t="s">
        <v>184</v>
      </c>
    </row>
    <row r="215" spans="1:14" s="1" customFormat="1" ht="15.75" thickBot="1" x14ac:dyDescent="0.3">
      <c r="A215" s="5">
        <v>189</v>
      </c>
      <c r="B215" s="6" t="s">
        <v>98</v>
      </c>
      <c r="C215" s="11"/>
      <c r="D215" s="11"/>
      <c r="E215" s="54" t="s">
        <v>166</v>
      </c>
      <c r="F215" s="62">
        <v>0.8</v>
      </c>
      <c r="G215" s="11">
        <v>50</v>
      </c>
      <c r="H215" s="11">
        <v>4.05</v>
      </c>
      <c r="I215" s="172">
        <f t="shared" si="25"/>
        <v>8.1000000000000003E-2</v>
      </c>
      <c r="J215" s="54">
        <v>30</v>
      </c>
      <c r="K215" s="54"/>
      <c r="L215" s="11">
        <v>50</v>
      </c>
      <c r="M215" s="11"/>
      <c r="N215" s="7"/>
    </row>
    <row r="216" spans="1:14" s="1" customFormat="1" ht="29.25" thickBot="1" x14ac:dyDescent="0.3">
      <c r="A216" s="5"/>
      <c r="B216" s="7" t="s">
        <v>3</v>
      </c>
      <c r="C216" s="12">
        <f>SUM(C192:C196)</f>
        <v>40063.19999999999</v>
      </c>
      <c r="D216" s="12">
        <f>SUM(D192:D196)</f>
        <v>0</v>
      </c>
      <c r="E216" s="55">
        <f>SUM(E192:E196)</f>
        <v>40500</v>
      </c>
      <c r="F216" s="85">
        <f ca="1">SUM(F192:F220)</f>
        <v>58290.389999999992</v>
      </c>
      <c r="G216" s="258">
        <f ca="1">SUM(G192:G220)</f>
        <v>60390</v>
      </c>
      <c r="H216" s="11">
        <f ca="1">SUM(H192:H220)</f>
        <v>33720.5</v>
      </c>
      <c r="I216" s="143">
        <f t="shared" ca="1" si="25"/>
        <v>0.55837887067395264</v>
      </c>
      <c r="J216" s="55">
        <f ca="1">SUM(J192:J220)</f>
        <v>57614</v>
      </c>
      <c r="K216" s="54"/>
      <c r="L216" s="12">
        <f>SUM(L192:L215)</f>
        <v>60486</v>
      </c>
      <c r="M216" s="12"/>
      <c r="N216" s="169" t="s">
        <v>181</v>
      </c>
    </row>
    <row r="217" spans="1:14" s="1" customFormat="1" ht="15.75" thickBot="1" x14ac:dyDescent="0.3">
      <c r="A217" s="42"/>
      <c r="B217" s="9"/>
      <c r="C217" s="10"/>
      <c r="D217" s="10"/>
      <c r="E217" s="60"/>
      <c r="F217" s="92"/>
      <c r="G217" s="10"/>
      <c r="H217" s="10"/>
      <c r="I217" s="10"/>
      <c r="J217" s="60"/>
      <c r="K217" s="60"/>
      <c r="L217" s="10"/>
      <c r="M217" s="10"/>
      <c r="N217" s="10"/>
    </row>
    <row r="218" spans="1:14" s="1" customFormat="1" ht="15.75" thickBot="1" x14ac:dyDescent="0.3">
      <c r="A218" s="431" t="s">
        <v>302</v>
      </c>
      <c r="B218" s="432"/>
      <c r="C218" s="432"/>
      <c r="D218" s="432"/>
      <c r="E218" s="432"/>
      <c r="F218" s="432"/>
      <c r="G218" s="432"/>
      <c r="H218" s="432"/>
      <c r="I218" s="432"/>
      <c r="J218" s="432"/>
      <c r="K218" s="432"/>
      <c r="L218" s="432"/>
      <c r="M218" s="432"/>
      <c r="N218" s="432"/>
    </row>
    <row r="219" spans="1:14" s="1" customFormat="1" ht="60.75" thickBot="1" x14ac:dyDescent="0.3">
      <c r="A219" s="2" t="s">
        <v>0</v>
      </c>
      <c r="B219" s="43" t="s">
        <v>1</v>
      </c>
      <c r="C219" s="4" t="s">
        <v>87</v>
      </c>
      <c r="D219" s="4" t="s">
        <v>95</v>
      </c>
      <c r="E219" s="53" t="s">
        <v>151</v>
      </c>
      <c r="F219" s="4" t="s">
        <v>267</v>
      </c>
      <c r="G219" s="4" t="s">
        <v>153</v>
      </c>
      <c r="H219" s="4" t="s">
        <v>94</v>
      </c>
      <c r="I219" s="4" t="s">
        <v>152</v>
      </c>
      <c r="J219" s="53" t="s">
        <v>255</v>
      </c>
      <c r="K219" s="53"/>
      <c r="L219" s="4" t="s">
        <v>188</v>
      </c>
      <c r="M219" s="4"/>
      <c r="N219" s="3" t="s">
        <v>2</v>
      </c>
    </row>
    <row r="220" spans="1:14" s="1" customFormat="1" ht="57.75" thickBot="1" x14ac:dyDescent="0.3">
      <c r="A220" s="5" t="s">
        <v>105</v>
      </c>
      <c r="B220" s="6" t="s">
        <v>307</v>
      </c>
      <c r="C220" s="11"/>
      <c r="D220" s="11"/>
      <c r="E220" s="54"/>
      <c r="F220" s="91"/>
      <c r="G220" s="335"/>
      <c r="H220" s="11"/>
      <c r="I220" s="143"/>
      <c r="J220" s="54"/>
      <c r="K220" s="54"/>
      <c r="L220" s="11">
        <v>4220</v>
      </c>
      <c r="M220" s="11"/>
      <c r="N220" s="31" t="s">
        <v>304</v>
      </c>
    </row>
    <row r="221" spans="1:14" s="1" customFormat="1" ht="43.5" thickBot="1" x14ac:dyDescent="0.3">
      <c r="A221" s="5" t="s">
        <v>105</v>
      </c>
      <c r="B221" s="6" t="s">
        <v>300</v>
      </c>
      <c r="C221" s="11"/>
      <c r="D221" s="11"/>
      <c r="E221" s="54"/>
      <c r="F221" s="91"/>
      <c r="G221" s="335"/>
      <c r="H221" s="11"/>
      <c r="I221" s="143"/>
      <c r="J221" s="54"/>
      <c r="K221" s="54"/>
      <c r="L221" s="11">
        <v>1410</v>
      </c>
      <c r="M221" s="11"/>
      <c r="N221" s="31" t="s">
        <v>301</v>
      </c>
    </row>
    <row r="222" spans="1:14" s="1" customFormat="1" ht="15.75" thickBot="1" x14ac:dyDescent="0.3">
      <c r="A222" s="5"/>
      <c r="B222" s="7" t="s">
        <v>3</v>
      </c>
      <c r="C222" s="12">
        <f>SUM(C197:C202)</f>
        <v>448.68999999999994</v>
      </c>
      <c r="D222" s="12">
        <f>SUM(D197:D202)</f>
        <v>0</v>
      </c>
      <c r="E222" s="55">
        <f>SUM(E197:E202)</f>
        <v>0</v>
      </c>
      <c r="F222" s="62"/>
      <c r="G222" s="11"/>
      <c r="H222" s="11"/>
      <c r="I222" s="172"/>
      <c r="J222" s="55"/>
      <c r="K222" s="54"/>
      <c r="L222" s="12">
        <f>SUM(L220:L221)</f>
        <v>5630</v>
      </c>
      <c r="M222" s="12"/>
      <c r="N222" s="7"/>
    </row>
    <row r="223" spans="1:14" s="1" customFormat="1" x14ac:dyDescent="0.25">
      <c r="A223" s="42"/>
      <c r="B223" s="9"/>
      <c r="C223" s="10"/>
      <c r="D223" s="10"/>
      <c r="E223" s="60"/>
      <c r="F223" s="92"/>
      <c r="G223" s="10"/>
      <c r="H223" s="10"/>
      <c r="I223" s="10"/>
      <c r="J223" s="60"/>
      <c r="K223" s="60"/>
      <c r="L223" s="10"/>
      <c r="M223" s="10"/>
      <c r="N223" s="10"/>
    </row>
    <row r="224" spans="1:14" s="1" customFormat="1" ht="15.75" thickBot="1" x14ac:dyDescent="0.3">
      <c r="A224" s="42"/>
      <c r="B224" s="9"/>
      <c r="C224" s="10"/>
      <c r="D224" s="10"/>
      <c r="E224" s="60"/>
      <c r="F224" s="92"/>
      <c r="G224" s="10"/>
      <c r="H224" s="10"/>
      <c r="I224" s="10"/>
      <c r="J224" s="60"/>
      <c r="K224" s="60"/>
      <c r="L224" s="10"/>
      <c r="M224" s="10"/>
      <c r="N224" s="10"/>
    </row>
    <row r="225" spans="1:17" s="1" customFormat="1" ht="15.75" thickBot="1" x14ac:dyDescent="0.3">
      <c r="A225" s="431" t="s">
        <v>33</v>
      </c>
      <c r="B225" s="432"/>
      <c r="C225" s="432"/>
      <c r="D225" s="432"/>
      <c r="E225" s="432"/>
      <c r="F225" s="432"/>
      <c r="G225" s="432"/>
      <c r="H225" s="432"/>
      <c r="I225" s="432"/>
      <c r="J225" s="432"/>
      <c r="K225" s="432"/>
      <c r="L225" s="432"/>
      <c r="M225" s="432"/>
      <c r="N225" s="432"/>
    </row>
    <row r="226" spans="1:17" s="1" customFormat="1" ht="60.75" thickBot="1" x14ac:dyDescent="0.3">
      <c r="A226" s="2" t="s">
        <v>0</v>
      </c>
      <c r="B226" s="43" t="s">
        <v>1</v>
      </c>
      <c r="C226" s="4" t="s">
        <v>87</v>
      </c>
      <c r="D226" s="4" t="s">
        <v>95</v>
      </c>
      <c r="E226" s="53" t="s">
        <v>151</v>
      </c>
      <c r="F226" s="4" t="s">
        <v>267</v>
      </c>
      <c r="G226" s="4" t="s">
        <v>153</v>
      </c>
      <c r="H226" s="4" t="s">
        <v>94</v>
      </c>
      <c r="I226" s="4" t="s">
        <v>152</v>
      </c>
      <c r="J226" s="53" t="s">
        <v>255</v>
      </c>
      <c r="K226" s="53"/>
      <c r="L226" s="4" t="s">
        <v>188</v>
      </c>
      <c r="M226" s="4"/>
      <c r="N226" s="3" t="s">
        <v>2</v>
      </c>
    </row>
    <row r="227" spans="1:17" s="1" customFormat="1" ht="29.25" thickBot="1" x14ac:dyDescent="0.3">
      <c r="A227" s="5">
        <v>35</v>
      </c>
      <c r="B227" s="6" t="s">
        <v>308</v>
      </c>
      <c r="C227" s="11">
        <v>6824.6</v>
      </c>
      <c r="D227" s="11">
        <v>6526.44</v>
      </c>
      <c r="E227" s="54">
        <v>6526.44</v>
      </c>
      <c r="F227" s="66">
        <v>3240.95</v>
      </c>
      <c r="G227" s="66">
        <v>1000</v>
      </c>
      <c r="H227" s="66">
        <v>898</v>
      </c>
      <c r="I227" s="143">
        <f t="shared" ref="I227:I231" si="26">SUM(H227/G227)</f>
        <v>0.89800000000000002</v>
      </c>
      <c r="J227" s="54">
        <v>898</v>
      </c>
      <c r="K227" s="54"/>
      <c r="L227" s="11">
        <v>1000</v>
      </c>
      <c r="M227" s="11"/>
      <c r="N227" s="6"/>
    </row>
    <row r="228" spans="1:17" s="1" customFormat="1" ht="29.25" thickBot="1" x14ac:dyDescent="0.3">
      <c r="A228" s="5">
        <v>36</v>
      </c>
      <c r="B228" s="6" t="s">
        <v>108</v>
      </c>
      <c r="C228" s="11">
        <v>1518.43</v>
      </c>
      <c r="D228" s="11">
        <v>790.71</v>
      </c>
      <c r="E228" s="54">
        <v>1111.22</v>
      </c>
      <c r="F228" s="11">
        <v>7508.88</v>
      </c>
      <c r="G228" s="11">
        <v>1200</v>
      </c>
      <c r="H228" s="11">
        <v>109.25</v>
      </c>
      <c r="I228" s="143">
        <f t="shared" si="26"/>
        <v>9.1041666666666674E-2</v>
      </c>
      <c r="J228" s="54">
        <v>300</v>
      </c>
      <c r="K228" s="54"/>
      <c r="L228" s="11">
        <v>300</v>
      </c>
      <c r="M228" s="11"/>
      <c r="N228" s="6" t="s">
        <v>309</v>
      </c>
    </row>
    <row r="229" spans="1:17" s="1" customFormat="1" ht="15.75" thickBot="1" x14ac:dyDescent="0.3">
      <c r="A229" s="5">
        <v>37</v>
      </c>
      <c r="B229" s="6" t="s">
        <v>34</v>
      </c>
      <c r="C229" s="11">
        <v>9565.68</v>
      </c>
      <c r="D229" s="11">
        <v>9891.08</v>
      </c>
      <c r="E229" s="66">
        <v>7130.5</v>
      </c>
      <c r="F229" s="11">
        <v>7780.92</v>
      </c>
      <c r="G229" s="11">
        <v>11000</v>
      </c>
      <c r="H229" s="11">
        <v>8076.9</v>
      </c>
      <c r="I229" s="143">
        <f t="shared" si="26"/>
        <v>0.73426363636363634</v>
      </c>
      <c r="J229" s="54">
        <v>10770</v>
      </c>
      <c r="K229" s="54"/>
      <c r="L229" s="11">
        <v>11000</v>
      </c>
      <c r="M229" s="11"/>
      <c r="N229" s="65" t="s">
        <v>310</v>
      </c>
      <c r="P229" s="135"/>
      <c r="Q229" s="135"/>
    </row>
    <row r="230" spans="1:17" s="1" customFormat="1" ht="45.75" thickBot="1" x14ac:dyDescent="0.3">
      <c r="A230" s="5">
        <v>163</v>
      </c>
      <c r="B230" s="40" t="s">
        <v>311</v>
      </c>
      <c r="C230" s="11"/>
      <c r="D230" s="11"/>
      <c r="E230" s="54"/>
      <c r="F230" s="11" t="s">
        <v>312</v>
      </c>
      <c r="G230" s="11">
        <v>6500</v>
      </c>
      <c r="H230" s="11">
        <v>310</v>
      </c>
      <c r="I230" s="172">
        <f t="shared" si="26"/>
        <v>4.7692307692307694E-2</v>
      </c>
      <c r="J230" s="54">
        <v>6200</v>
      </c>
      <c r="K230" s="54"/>
      <c r="L230" s="11">
        <v>6500</v>
      </c>
      <c r="M230" s="11"/>
      <c r="N230" s="41" t="s">
        <v>313</v>
      </c>
    </row>
    <row r="231" spans="1:17" s="1" customFormat="1" ht="15.75" thickBot="1" x14ac:dyDescent="0.3">
      <c r="A231" s="5"/>
      <c r="B231" s="7" t="s">
        <v>3</v>
      </c>
      <c r="C231" s="12">
        <f>SUM(C227:C230)</f>
        <v>17908.71</v>
      </c>
      <c r="D231" s="12">
        <f>SUM(D227:D230)</f>
        <v>17208.23</v>
      </c>
      <c r="E231" s="55">
        <f>SUM(E227:E230)</f>
        <v>14768.16</v>
      </c>
      <c r="F231" s="84">
        <f>SUM(F227:F230)</f>
        <v>18530.75</v>
      </c>
      <c r="G231" s="12">
        <f>SUM(G227:G230)</f>
        <v>19700</v>
      </c>
      <c r="H231" s="12"/>
      <c r="I231" s="12">
        <f t="shared" si="26"/>
        <v>0</v>
      </c>
      <c r="J231" s="55">
        <f>SUM(J227:J230)</f>
        <v>18168</v>
      </c>
      <c r="K231" s="55"/>
      <c r="L231" s="12">
        <f>SUM(L227:L230)</f>
        <v>18800</v>
      </c>
      <c r="M231" s="12">
        <f>SUM(M227:M230)</f>
        <v>0</v>
      </c>
      <c r="N231" s="7"/>
    </row>
    <row r="232" spans="1:17" s="1" customFormat="1" ht="15.75" thickBot="1" x14ac:dyDescent="0.3">
      <c r="A232" s="44"/>
      <c r="B232" s="46"/>
      <c r="C232" s="47"/>
      <c r="D232" s="47"/>
      <c r="E232" s="57"/>
      <c r="F232" s="85"/>
      <c r="G232" s="47"/>
      <c r="H232" s="47"/>
      <c r="I232" s="47"/>
      <c r="J232" s="57"/>
      <c r="K232" s="57"/>
      <c r="L232" s="47"/>
      <c r="M232" s="47"/>
      <c r="N232" s="46"/>
    </row>
    <row r="233" spans="1:17" s="1" customFormat="1" ht="15.75" thickBot="1" x14ac:dyDescent="0.3">
      <c r="A233" s="44"/>
      <c r="B233" s="46"/>
      <c r="C233" s="47"/>
      <c r="D233" s="47"/>
      <c r="E233" s="57"/>
      <c r="F233" s="85"/>
      <c r="G233" s="47"/>
      <c r="H233" s="47"/>
      <c r="I233" s="47"/>
      <c r="J233" s="57"/>
      <c r="K233" s="57"/>
      <c r="L233" s="47"/>
      <c r="M233" s="47"/>
      <c r="N233" s="46"/>
    </row>
    <row r="234" spans="1:17" s="1" customFormat="1" ht="15.75" thickBot="1" x14ac:dyDescent="0.3">
      <c r="A234" s="431" t="s">
        <v>314</v>
      </c>
      <c r="B234" s="432"/>
      <c r="C234" s="432"/>
      <c r="D234" s="432"/>
      <c r="E234" s="432"/>
      <c r="F234" s="432"/>
      <c r="G234" s="432"/>
      <c r="H234" s="432"/>
      <c r="I234" s="432"/>
      <c r="J234" s="432"/>
      <c r="K234" s="432"/>
      <c r="L234" s="432"/>
      <c r="M234" s="432"/>
      <c r="N234" s="432"/>
    </row>
    <row r="235" spans="1:17" s="1" customFormat="1" ht="60.75" thickBot="1" x14ac:dyDescent="0.3">
      <c r="A235" s="2" t="s">
        <v>0</v>
      </c>
      <c r="B235" s="43" t="s">
        <v>1</v>
      </c>
      <c r="C235" s="4" t="s">
        <v>87</v>
      </c>
      <c r="D235" s="4" t="s">
        <v>95</v>
      </c>
      <c r="E235" s="53" t="s">
        <v>151</v>
      </c>
      <c r="F235" s="4" t="s">
        <v>267</v>
      </c>
      <c r="G235" s="4" t="s">
        <v>153</v>
      </c>
      <c r="H235" s="4" t="s">
        <v>94</v>
      </c>
      <c r="I235" s="4" t="s">
        <v>152</v>
      </c>
      <c r="J235" s="53" t="s">
        <v>255</v>
      </c>
      <c r="K235" s="53"/>
      <c r="L235" s="4" t="s">
        <v>188</v>
      </c>
      <c r="M235" s="4"/>
      <c r="N235" s="3" t="s">
        <v>2</v>
      </c>
    </row>
    <row r="236" spans="1:17" s="1" customFormat="1" ht="29.25" thickBot="1" x14ac:dyDescent="0.3">
      <c r="A236" s="5">
        <v>25</v>
      </c>
      <c r="B236" s="6" t="s">
        <v>26</v>
      </c>
      <c r="C236" s="11">
        <v>300</v>
      </c>
      <c r="D236" s="11">
        <v>467</v>
      </c>
      <c r="E236" s="355">
        <v>422.4</v>
      </c>
      <c r="F236" s="368">
        <v>396.25</v>
      </c>
      <c r="G236" s="369">
        <v>160</v>
      </c>
      <c r="H236" s="11">
        <v>396.25</v>
      </c>
      <c r="I236" s="143">
        <f t="shared" ref="I236:I237" si="27">SUM(H236/G236)</f>
        <v>2.4765625</v>
      </c>
      <c r="J236" s="355">
        <v>400</v>
      </c>
      <c r="K236" s="355"/>
      <c r="L236" s="11">
        <v>600</v>
      </c>
      <c r="M236" s="11"/>
      <c r="N236" s="40" t="s">
        <v>315</v>
      </c>
    </row>
    <row r="237" spans="1:17" s="1" customFormat="1" ht="15.75" thickBot="1" x14ac:dyDescent="0.3">
      <c r="A237" s="5"/>
      <c r="B237" s="7" t="s">
        <v>3</v>
      </c>
      <c r="C237" s="12">
        <f ca="1">SUM(C131:C236)</f>
        <v>197275.02999999997</v>
      </c>
      <c r="D237" s="12">
        <f ca="1">SUM(D131:D236)</f>
        <v>90528.239999999991</v>
      </c>
      <c r="E237" s="55">
        <f ca="1">SUM(E131:E236)</f>
        <v>209386.08</v>
      </c>
      <c r="F237" s="84">
        <f t="shared" ref="F237:G237" si="28">SUM(F236)</f>
        <v>396.25</v>
      </c>
      <c r="G237" s="369">
        <f t="shared" si="28"/>
        <v>160</v>
      </c>
      <c r="H237" s="12">
        <f>SUM(H236)</f>
        <v>396.25</v>
      </c>
      <c r="I237" s="144">
        <f t="shared" si="27"/>
        <v>2.4765625</v>
      </c>
      <c r="J237" s="55">
        <f t="shared" ref="J237" si="29">SUM(J236)</f>
        <v>400</v>
      </c>
      <c r="K237" s="55"/>
      <c r="L237" s="12">
        <f>SUM(L236)</f>
        <v>600</v>
      </c>
      <c r="M237" s="12"/>
      <c r="N237" s="7"/>
    </row>
    <row r="238" spans="1:17" s="1" customFormat="1" ht="15.75" thickBot="1" x14ac:dyDescent="0.3">
      <c r="A238" s="322"/>
      <c r="B238" s="322"/>
      <c r="C238" s="322"/>
      <c r="D238" s="322"/>
      <c r="E238" s="357"/>
      <c r="F238" s="358"/>
      <c r="G238" s="322"/>
      <c r="H238" s="322"/>
      <c r="I238" s="322"/>
      <c r="J238" s="357"/>
      <c r="K238" s="357"/>
      <c r="L238" s="322"/>
      <c r="M238" s="322"/>
      <c r="N238" s="322"/>
    </row>
    <row r="239" spans="1:17" s="1" customFormat="1" ht="15.75" thickBot="1" x14ac:dyDescent="0.3">
      <c r="A239" s="350"/>
      <c r="B239" s="340"/>
      <c r="C239" s="340"/>
      <c r="D239" s="340"/>
      <c r="E239" s="351"/>
      <c r="F239" s="352"/>
      <c r="G239" s="444" t="s">
        <v>85</v>
      </c>
      <c r="H239" s="445"/>
      <c r="I239" s="445"/>
      <c r="J239" s="445"/>
      <c r="K239" s="445"/>
      <c r="L239" s="445"/>
      <c r="M239" s="445"/>
      <c r="N239" s="446"/>
    </row>
    <row r="240" spans="1:17" s="1" customFormat="1" ht="15.75" thickBot="1" x14ac:dyDescent="0.3">
      <c r="A240" s="350"/>
      <c r="B240" s="370"/>
      <c r="C240" s="369">
        <v>166245</v>
      </c>
      <c r="D240" s="340"/>
      <c r="E240" s="351"/>
      <c r="F240" s="352"/>
      <c r="G240" s="443" t="s">
        <v>1</v>
      </c>
      <c r="H240" s="443"/>
      <c r="I240" s="443"/>
      <c r="J240" s="443"/>
      <c r="K240" s="461" t="s">
        <v>319</v>
      </c>
      <c r="L240" s="462"/>
      <c r="M240" s="443" t="s">
        <v>2</v>
      </c>
      <c r="N240" s="443"/>
    </row>
    <row r="241" spans="1:16" s="1" customFormat="1" ht="15.75" thickBot="1" x14ac:dyDescent="0.3">
      <c r="A241" s="42"/>
      <c r="B241" s="10"/>
      <c r="C241" s="34" t="e">
        <f ca="1">SUM(J101+I113+J120+J112+#REF!+J145+J158+J153+J169+J187+#REF!+J216+J222+#REF!+J231+J237)</f>
        <v>#REF!</v>
      </c>
      <c r="D241" s="10"/>
      <c r="E241" s="60"/>
      <c r="F241" s="92"/>
      <c r="G241" s="438" t="s">
        <v>320</v>
      </c>
      <c r="H241" s="438"/>
      <c r="I241" s="438"/>
      <c r="J241" s="438"/>
      <c r="K241" s="436">
        <f>I39+I68+K60+K75+K84+K90</f>
        <v>11534.09</v>
      </c>
      <c r="L241" s="437"/>
      <c r="M241" s="460"/>
      <c r="N241" s="460"/>
    </row>
    <row r="242" spans="1:16" s="1" customFormat="1" ht="15.75" thickBot="1" x14ac:dyDescent="0.3">
      <c r="A242" s="42"/>
      <c r="B242" s="9"/>
      <c r="C242" s="73" t="e">
        <f ca="1">C240-C241</f>
        <v>#REF!</v>
      </c>
      <c r="D242" s="10"/>
      <c r="E242" s="60"/>
      <c r="F242" s="92"/>
      <c r="G242" s="438" t="s">
        <v>126</v>
      </c>
      <c r="H242" s="438"/>
      <c r="I242" s="438"/>
      <c r="J242" s="438"/>
      <c r="K242" s="436">
        <f>L95+L100</f>
        <v>33656</v>
      </c>
      <c r="L242" s="437"/>
      <c r="M242" s="460"/>
      <c r="N242" s="460"/>
    </row>
    <row r="243" spans="1:16" s="1" customFormat="1" ht="15.75" thickBot="1" x14ac:dyDescent="0.3">
      <c r="A243" s="350"/>
      <c r="B243" s="340"/>
      <c r="C243" s="340"/>
      <c r="D243" s="340"/>
      <c r="E243" s="351"/>
      <c r="F243" s="352"/>
      <c r="G243" s="438" t="s">
        <v>321</v>
      </c>
      <c r="H243" s="438"/>
      <c r="I243" s="438"/>
      <c r="J243" s="438"/>
      <c r="K243" s="451">
        <f>L94+L120+L145+L157+L169+L187+L216+L231+L237</f>
        <v>115446</v>
      </c>
      <c r="L243" s="452"/>
      <c r="M243" s="450"/>
      <c r="N243" s="450"/>
    </row>
    <row r="244" spans="1:16" s="1" customFormat="1" ht="15.75" thickBot="1" x14ac:dyDescent="0.3">
      <c r="A244" s="42"/>
      <c r="B244" s="9"/>
      <c r="C244" s="10"/>
      <c r="D244" s="10"/>
      <c r="E244" s="60"/>
      <c r="F244" s="92"/>
      <c r="G244" s="463" t="s">
        <v>323</v>
      </c>
      <c r="H244" s="464"/>
      <c r="I244" s="464"/>
      <c r="J244" s="465"/>
      <c r="K244" s="452">
        <f>L222</f>
        <v>5630</v>
      </c>
      <c r="L244" s="466"/>
      <c r="M244" s="438"/>
      <c r="N244" s="438"/>
    </row>
    <row r="245" spans="1:16" s="1" customFormat="1" ht="15.75" thickBot="1" x14ac:dyDescent="0.3">
      <c r="A245" s="42"/>
      <c r="B245" s="9"/>
      <c r="C245" s="10"/>
      <c r="D245" s="10"/>
      <c r="E245" s="60"/>
      <c r="F245" s="92"/>
      <c r="G245" s="438" t="s">
        <v>124</v>
      </c>
      <c r="H245" s="438"/>
      <c r="I245" s="438"/>
      <c r="J245" s="438"/>
      <c r="K245" s="436">
        <f>SUM(K241:K243)</f>
        <v>160636.09</v>
      </c>
      <c r="L245" s="437"/>
      <c r="M245" s="438" t="s">
        <v>330</v>
      </c>
      <c r="N245" s="438"/>
      <c r="O245" s="15"/>
      <c r="P245" s="15"/>
    </row>
    <row r="246" spans="1:16" s="1" customFormat="1" ht="15.75" thickBot="1" x14ac:dyDescent="0.3">
      <c r="A246" s="350"/>
      <c r="B246" s="340"/>
      <c r="C246" s="340"/>
      <c r="D246" s="340"/>
      <c r="E246" s="351"/>
      <c r="F246" s="352"/>
      <c r="G246" s="438" t="s">
        <v>329</v>
      </c>
      <c r="H246" s="438"/>
      <c r="I246" s="438"/>
      <c r="J246" s="438"/>
      <c r="K246" s="451">
        <f>SUM(L5:L15)</f>
        <v>11184</v>
      </c>
      <c r="L246" s="452"/>
      <c r="M246" s="450" t="s">
        <v>328</v>
      </c>
      <c r="N246" s="450"/>
    </row>
    <row r="247" spans="1:16" ht="52.5" customHeight="1" thickBot="1" x14ac:dyDescent="0.3">
      <c r="A247" s="350"/>
      <c r="B247" s="340"/>
      <c r="C247" s="340"/>
      <c r="D247" s="340"/>
      <c r="E247" s="351"/>
      <c r="F247" s="352"/>
      <c r="G247" s="450" t="s">
        <v>180</v>
      </c>
      <c r="H247" s="450"/>
      <c r="I247" s="450"/>
      <c r="J247" s="450"/>
      <c r="K247" s="451">
        <f>J17-G17</f>
        <v>7233</v>
      </c>
      <c r="L247" s="452"/>
      <c r="M247" s="457" t="s">
        <v>331</v>
      </c>
      <c r="N247" s="458"/>
    </row>
    <row r="248" spans="1:16" ht="15.75" thickBot="1" x14ac:dyDescent="0.3">
      <c r="A248" s="350"/>
      <c r="B248" s="340"/>
      <c r="C248" s="340"/>
      <c r="D248" s="340"/>
      <c r="E248" s="351"/>
      <c r="F248" s="352"/>
      <c r="G248" s="449" t="s">
        <v>125</v>
      </c>
      <c r="H248" s="449"/>
      <c r="I248" s="449"/>
      <c r="J248" s="449"/>
      <c r="K248" s="453">
        <f>K245-K246-K247</f>
        <v>142219.09</v>
      </c>
      <c r="L248" s="454"/>
      <c r="M248" s="459" t="s">
        <v>327</v>
      </c>
      <c r="N248" s="459"/>
    </row>
    <row r="249" spans="1:16" ht="15.75" customHeight="1" x14ac:dyDescent="0.25">
      <c r="A249" s="42"/>
      <c r="B249" s="9"/>
      <c r="C249" s="10"/>
      <c r="D249" s="10"/>
      <c r="E249" s="60"/>
      <c r="F249" s="92"/>
      <c r="G249" s="448"/>
      <c r="H249" s="448"/>
      <c r="I249" s="448"/>
      <c r="J249" s="448"/>
      <c r="K249" s="455"/>
      <c r="L249" s="456"/>
      <c r="M249" s="340"/>
      <c r="N249" s="340"/>
    </row>
    <row r="250" spans="1:16" ht="15.75" x14ac:dyDescent="0.25">
      <c r="A250" s="8"/>
      <c r="B250" s="1"/>
      <c r="C250" s="1"/>
      <c r="D250" s="1"/>
      <c r="E250" s="56"/>
      <c r="F250" s="86"/>
      <c r="G250" s="10"/>
      <c r="H250" s="10"/>
      <c r="I250" s="10"/>
      <c r="J250" s="60"/>
      <c r="K250" s="60"/>
      <c r="L250" s="10"/>
      <c r="M250" s="1"/>
      <c r="N250" s="1"/>
    </row>
    <row r="251" spans="1:16" ht="15.75" x14ac:dyDescent="0.25">
      <c r="A251" s="8"/>
      <c r="B251" s="1"/>
      <c r="C251" s="1"/>
      <c r="D251" s="1"/>
      <c r="E251" s="56"/>
      <c r="F251" s="86"/>
      <c r="G251" s="1"/>
      <c r="H251" s="1"/>
      <c r="I251" s="1"/>
      <c r="J251" s="56"/>
      <c r="K251" s="56"/>
      <c r="L251" s="1"/>
      <c r="M251" s="1"/>
      <c r="N251" s="1"/>
    </row>
    <row r="252" spans="1:16" ht="15.75" x14ac:dyDescent="0.25">
      <c r="A252" s="8"/>
      <c r="B252" s="1"/>
      <c r="C252" s="1"/>
      <c r="D252" s="1"/>
      <c r="E252" s="56"/>
      <c r="F252" s="86"/>
      <c r="G252" s="1"/>
      <c r="H252" s="1"/>
      <c r="I252" s="1"/>
      <c r="J252" s="56"/>
      <c r="K252" s="56"/>
      <c r="L252" s="1"/>
    </row>
    <row r="253" spans="1:16" x14ac:dyDescent="0.25">
      <c r="E253"/>
      <c r="F253" s="93"/>
      <c r="J253"/>
      <c r="K253"/>
    </row>
    <row r="254" spans="1:16" x14ac:dyDescent="0.25">
      <c r="E254"/>
      <c r="F254" s="93"/>
      <c r="J254"/>
      <c r="K254"/>
    </row>
    <row r="255" spans="1:16" x14ac:dyDescent="0.25">
      <c r="E255"/>
      <c r="F255" s="93"/>
      <c r="J255"/>
      <c r="K255"/>
    </row>
    <row r="256" spans="1:16" x14ac:dyDescent="0.25">
      <c r="E256"/>
      <c r="F256" s="93"/>
      <c r="J256"/>
      <c r="K256"/>
    </row>
    <row r="257" spans="1:14" x14ac:dyDescent="0.25">
      <c r="E257"/>
      <c r="F257" s="93"/>
      <c r="J257"/>
      <c r="K257"/>
    </row>
    <row r="258" spans="1:14" x14ac:dyDescent="0.25">
      <c r="E258"/>
      <c r="F258" s="93"/>
      <c r="J258"/>
      <c r="K258"/>
    </row>
    <row r="259" spans="1:14" x14ac:dyDescent="0.25">
      <c r="E259"/>
      <c r="F259" s="93"/>
      <c r="J259"/>
      <c r="K259"/>
    </row>
    <row r="260" spans="1:14" x14ac:dyDescent="0.25">
      <c r="E260"/>
      <c r="F260" s="93"/>
      <c r="J260"/>
      <c r="K260"/>
    </row>
    <row r="261" spans="1:14" x14ac:dyDescent="0.25">
      <c r="C261" s="426"/>
      <c r="D261" s="426"/>
      <c r="E261" s="426"/>
      <c r="F261" s="426"/>
      <c r="J261"/>
      <c r="K261"/>
    </row>
    <row r="262" spans="1:14" x14ac:dyDescent="0.25">
      <c r="A262" s="426"/>
      <c r="B262" s="426"/>
      <c r="C262" s="426"/>
      <c r="D262" s="426"/>
      <c r="E262" s="426"/>
      <c r="F262" s="426"/>
      <c r="J262"/>
      <c r="K262"/>
    </row>
    <row r="263" spans="1:14" x14ac:dyDescent="0.25">
      <c r="A263" s="426"/>
      <c r="B263" s="426"/>
      <c r="C263" s="426"/>
      <c r="D263" s="426"/>
      <c r="E263" s="426"/>
      <c r="F263" s="426"/>
      <c r="J263"/>
      <c r="K263"/>
    </row>
    <row r="264" spans="1:14" x14ac:dyDescent="0.25">
      <c r="A264" s="426"/>
      <c r="B264" s="426"/>
      <c r="C264" s="426"/>
      <c r="D264" s="426"/>
      <c r="E264" s="426"/>
      <c r="F264" s="426"/>
      <c r="J264"/>
      <c r="K264"/>
    </row>
    <row r="265" spans="1:14" x14ac:dyDescent="0.25">
      <c r="C265" s="426"/>
      <c r="D265" s="426"/>
      <c r="E265" s="426"/>
      <c r="F265" s="426"/>
      <c r="J265"/>
      <c r="K265"/>
    </row>
    <row r="266" spans="1:14" x14ac:dyDescent="0.25">
      <c r="C266" s="426"/>
      <c r="D266" s="426"/>
      <c r="E266" s="426"/>
      <c r="F266" s="426"/>
      <c r="J266"/>
      <c r="K266"/>
    </row>
    <row r="267" spans="1:14" x14ac:dyDescent="0.25">
      <c r="E267"/>
      <c r="F267" s="93"/>
      <c r="J267"/>
      <c r="K267"/>
    </row>
    <row r="268" spans="1:14" x14ac:dyDescent="0.25">
      <c r="E268"/>
      <c r="F268" s="93"/>
      <c r="J268"/>
      <c r="K268"/>
    </row>
    <row r="269" spans="1:14" x14ac:dyDescent="0.25">
      <c r="E269"/>
      <c r="F269" s="93"/>
      <c r="J269"/>
      <c r="K269"/>
    </row>
    <row r="270" spans="1:14" x14ac:dyDescent="0.25">
      <c r="E270"/>
      <c r="F270" s="93"/>
      <c r="J270"/>
      <c r="K270"/>
    </row>
    <row r="271" spans="1:14" x14ac:dyDescent="0.25">
      <c r="E271"/>
      <c r="F271" s="93"/>
      <c r="J271"/>
      <c r="K271"/>
      <c r="M271" s="13"/>
      <c r="N271" s="81"/>
    </row>
    <row r="272" spans="1:14" x14ac:dyDescent="0.25">
      <c r="A272" s="13"/>
      <c r="B272" s="13"/>
      <c r="C272" s="13"/>
      <c r="D272" s="13"/>
      <c r="E272" s="80"/>
      <c r="F272" s="94"/>
      <c r="G272" s="13"/>
      <c r="H272" s="13"/>
      <c r="I272" s="13"/>
      <c r="J272" s="80"/>
      <c r="K272" s="82"/>
      <c r="L272" s="13"/>
      <c r="M272" s="13"/>
      <c r="N272" s="81"/>
    </row>
    <row r="273" spans="1:14" x14ac:dyDescent="0.25">
      <c r="A273" s="13"/>
      <c r="B273" s="13"/>
      <c r="C273" s="13"/>
      <c r="D273" s="13"/>
      <c r="E273" s="80"/>
      <c r="F273" s="94"/>
      <c r="G273" s="13"/>
      <c r="H273" s="13"/>
      <c r="I273" s="13"/>
      <c r="J273" s="80"/>
      <c r="K273" s="82"/>
      <c r="L273" s="13"/>
      <c r="M273" s="13"/>
      <c r="N273" s="81"/>
    </row>
    <row r="274" spans="1:14" x14ac:dyDescent="0.25">
      <c r="A274" s="13"/>
      <c r="B274" s="13"/>
      <c r="C274" s="13"/>
      <c r="D274" s="13"/>
      <c r="E274" s="80"/>
      <c r="F274" s="94"/>
      <c r="G274" s="13"/>
      <c r="H274" s="13"/>
      <c r="I274" s="13"/>
      <c r="J274" s="80"/>
      <c r="K274" s="82"/>
      <c r="L274" s="13"/>
      <c r="M274" s="13"/>
      <c r="N274" s="81"/>
    </row>
    <row r="275" spans="1:14" x14ac:dyDescent="0.25">
      <c r="A275" s="13"/>
      <c r="B275" s="13"/>
      <c r="C275" s="13"/>
      <c r="D275" s="13"/>
      <c r="E275" s="80"/>
      <c r="F275" s="94"/>
      <c r="G275" s="13"/>
      <c r="H275" s="13"/>
      <c r="I275" s="13"/>
      <c r="J275" s="80"/>
      <c r="K275" s="82"/>
      <c r="L275" s="13"/>
    </row>
  </sheetData>
  <mergeCells count="58">
    <mergeCell ref="A78:N78"/>
    <mergeCell ref="G245:J245"/>
    <mergeCell ref="G246:J246"/>
    <mergeCell ref="A104:N104"/>
    <mergeCell ref="M243:N243"/>
    <mergeCell ref="M244:N244"/>
    <mergeCell ref="M245:N245"/>
    <mergeCell ref="G241:J241"/>
    <mergeCell ref="K241:L241"/>
    <mergeCell ref="K243:L243"/>
    <mergeCell ref="K245:L245"/>
    <mergeCell ref="K246:L246"/>
    <mergeCell ref="K240:L240"/>
    <mergeCell ref="G244:J244"/>
    <mergeCell ref="K244:L244"/>
    <mergeCell ref="M241:N241"/>
    <mergeCell ref="A62:N62"/>
    <mergeCell ref="A70:N70"/>
    <mergeCell ref="C266:F266"/>
    <mergeCell ref="C265:F265"/>
    <mergeCell ref="A225:N225"/>
    <mergeCell ref="C264:F264"/>
    <mergeCell ref="G249:J249"/>
    <mergeCell ref="G248:J248"/>
    <mergeCell ref="M246:N246"/>
    <mergeCell ref="K247:L247"/>
    <mergeCell ref="K248:L248"/>
    <mergeCell ref="K249:L249"/>
    <mergeCell ref="M247:N247"/>
    <mergeCell ref="G247:J247"/>
    <mergeCell ref="M248:N248"/>
    <mergeCell ref="M242:N242"/>
    <mergeCell ref="A190:N190"/>
    <mergeCell ref="C261:F261"/>
    <mergeCell ref="C262:F262"/>
    <mergeCell ref="A218:N218"/>
    <mergeCell ref="A125:N125"/>
    <mergeCell ref="A234:N234"/>
    <mergeCell ref="G243:J243"/>
    <mergeCell ref="M240:N240"/>
    <mergeCell ref="G239:N239"/>
    <mergeCell ref="G240:J240"/>
    <mergeCell ref="A1:N1"/>
    <mergeCell ref="A264:B264"/>
    <mergeCell ref="A262:B262"/>
    <mergeCell ref="A263:B263"/>
    <mergeCell ref="A2:N2"/>
    <mergeCell ref="A148:N148"/>
    <mergeCell ref="A161:N161"/>
    <mergeCell ref="A42:N42"/>
    <mergeCell ref="A171:N171"/>
    <mergeCell ref="A98:N98"/>
    <mergeCell ref="K242:L242"/>
    <mergeCell ref="G242:J242"/>
    <mergeCell ref="A92:N92"/>
    <mergeCell ref="A19:N19"/>
    <mergeCell ref="A87:N87"/>
    <mergeCell ref="C263:F263"/>
  </mergeCells>
  <pageMargins left="0.7" right="0.7" top="0.75" bottom="0.75" header="0.3" footer="0.3"/>
  <pageSetup paperSize="9" scale="71" fitToHeight="0" orientation="landscape" r:id="rId1"/>
  <headerFooter>
    <oddFooter>&amp;F&amp;RPage &amp;P</oddFooter>
  </headerFooter>
  <rowBreaks count="10" manualBreakCount="10">
    <brk id="18" max="13" man="1"/>
    <brk id="39" max="13" man="1"/>
    <brk id="61" max="13" man="1"/>
    <brk id="91" max="13" man="1"/>
    <brk id="121" max="13" man="1"/>
    <brk id="147" max="13" man="1"/>
    <brk id="170" max="13" man="1"/>
    <brk id="188" max="13" man="1"/>
    <brk id="218" max="13" man="1"/>
    <brk id="2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2018-11-22T16:29:53Z</cp:lastPrinted>
  <dcterms:created xsi:type="dcterms:W3CDTF">2014-01-08T12:50:47Z</dcterms:created>
  <dcterms:modified xsi:type="dcterms:W3CDTF">2019-01-09T16:11:28Z</dcterms:modified>
</cp:coreProperties>
</file>